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Gene Pesti\Documents\Power Curves\Current Versions\"/>
    </mc:Choice>
  </mc:AlternateContent>
  <bookViews>
    <workbookView xWindow="0" yWindow="0" windowWidth="20496" windowHeight="8592"/>
  </bookViews>
  <sheets>
    <sheet name="HOME" sheetId="33" r:id="rId1"/>
    <sheet name="Introduction" sheetId="12" r:id="rId2"/>
    <sheet name="Calculation of Test Power" sheetId="6" r:id="rId3"/>
    <sheet name="INPUTS &amp; Constant Variance " sheetId="5" r:id="rId4"/>
    <sheet name="Constant CV" sheetId="4" r:id="rId5"/>
    <sheet name="Several Means" sheetId="15"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7" i="5" l="1"/>
  <c r="H58" i="5"/>
  <c r="H59" i="5"/>
  <c r="H60" i="5"/>
  <c r="H61" i="5"/>
  <c r="H62" i="5"/>
  <c r="H63" i="5"/>
  <c r="H64" i="5"/>
  <c r="H56" i="5"/>
  <c r="G18" i="4"/>
  <c r="H18" i="4"/>
  <c r="I18" i="4"/>
  <c r="J18" i="4"/>
  <c r="K18" i="4"/>
  <c r="BA3" i="4" s="1"/>
  <c r="BA4" i="4" s="1"/>
  <c r="L18" i="4"/>
  <c r="AP3" i="4" s="1"/>
  <c r="AP4" i="4" s="1"/>
  <c r="M18" i="4"/>
  <c r="N18" i="4"/>
  <c r="O18" i="4"/>
  <c r="F18" i="4"/>
  <c r="E7" i="4"/>
  <c r="E8" i="4"/>
  <c r="E9" i="4"/>
  <c r="E22" i="4" s="1"/>
  <c r="E10" i="4"/>
  <c r="AF10" i="4" s="1"/>
  <c r="E11" i="4"/>
  <c r="E12" i="4"/>
  <c r="E13" i="4"/>
  <c r="E14" i="4"/>
  <c r="E6" i="4"/>
  <c r="C6" i="4"/>
  <c r="C7" i="4"/>
  <c r="G11" i="4" s="1"/>
  <c r="C8" i="4"/>
  <c r="C5" i="4"/>
  <c r="D9" i="6"/>
  <c r="E9" i="6" s="1"/>
  <c r="M9" i="6"/>
  <c r="M10" i="6" s="1"/>
  <c r="N3" i="6"/>
  <c r="C14" i="6" s="1"/>
  <c r="D10" i="6"/>
  <c r="E10" i="6" s="1"/>
  <c r="N9" i="6" s="1"/>
  <c r="E25" i="5"/>
  <c r="E24" i="5"/>
  <c r="E23" i="5"/>
  <c r="E22" i="5"/>
  <c r="E21" i="5"/>
  <c r="E20" i="5"/>
  <c r="E19" i="5"/>
  <c r="AG14" i="5"/>
  <c r="AF14" i="5"/>
  <c r="G14" i="5"/>
  <c r="I14" i="5" s="1"/>
  <c r="AH14" i="5" s="1"/>
  <c r="F14" i="5"/>
  <c r="H14" i="5" s="1"/>
  <c r="AG13" i="5"/>
  <c r="AF13" i="5"/>
  <c r="G13" i="5"/>
  <c r="I13" i="5" s="1"/>
  <c r="F13" i="5"/>
  <c r="H13" i="5" s="1"/>
  <c r="AG12" i="5"/>
  <c r="AF12" i="5"/>
  <c r="G12" i="5"/>
  <c r="I12" i="5" s="1"/>
  <c r="AH12" i="5" s="1"/>
  <c r="F12" i="5"/>
  <c r="H12" i="5" s="1"/>
  <c r="AG11" i="5"/>
  <c r="AF11" i="5"/>
  <c r="G11" i="5"/>
  <c r="I11" i="5" s="1"/>
  <c r="F11" i="5"/>
  <c r="H11" i="5" s="1"/>
  <c r="AG10" i="5"/>
  <c r="AF10" i="5"/>
  <c r="G10" i="5"/>
  <c r="I10" i="5" s="1"/>
  <c r="AH10" i="5" s="1"/>
  <c r="F10" i="5"/>
  <c r="H10" i="5" s="1"/>
  <c r="AG9" i="5"/>
  <c r="AF9" i="5"/>
  <c r="G9" i="5"/>
  <c r="F9" i="5"/>
  <c r="H9" i="5" s="1"/>
  <c r="AG8" i="5"/>
  <c r="AF8" i="5"/>
  <c r="G8" i="5"/>
  <c r="I8" i="5" s="1"/>
  <c r="AH8" i="5" s="1"/>
  <c r="F8" i="5"/>
  <c r="H8" i="5" s="1"/>
  <c r="AG7" i="5"/>
  <c r="AF7" i="5"/>
  <c r="G7" i="5"/>
  <c r="I7" i="5" s="1"/>
  <c r="AH7" i="5" s="1"/>
  <c r="F7" i="5"/>
  <c r="H7" i="5" s="1"/>
  <c r="AG6" i="5"/>
  <c r="AF6" i="5"/>
  <c r="G6" i="5"/>
  <c r="F6" i="5"/>
  <c r="H6" i="5" s="1"/>
  <c r="BF3" i="5"/>
  <c r="BF4" i="5"/>
  <c r="BF5" i="5" s="1"/>
  <c r="BE3" i="5"/>
  <c r="BE4" i="5"/>
  <c r="BE5" i="5" s="1"/>
  <c r="BD3" i="5"/>
  <c r="BD4" i="5" s="1"/>
  <c r="BD5" i="5" s="1"/>
  <c r="BC3" i="5"/>
  <c r="BC4" i="5"/>
  <c r="BC5" i="5" s="1"/>
  <c r="BB3" i="5"/>
  <c r="BB4" i="5" s="1"/>
  <c r="BB5" i="5" s="1"/>
  <c r="BA3" i="5"/>
  <c r="BA4" i="5" s="1"/>
  <c r="BA5" i="5" s="1"/>
  <c r="AZ3" i="5"/>
  <c r="AZ4" i="5" s="1"/>
  <c r="AZ5" i="5" s="1"/>
  <c r="AY3" i="5"/>
  <c r="AY4" i="5" s="1"/>
  <c r="AY5" i="5" s="1"/>
  <c r="AX3" i="5"/>
  <c r="AX4" i="5" s="1"/>
  <c r="AX5" i="5" s="1"/>
  <c r="AW3" i="5"/>
  <c r="AW4" i="5" s="1"/>
  <c r="AW5" i="5" s="1"/>
  <c r="AT3" i="5"/>
  <c r="AT4" i="5"/>
  <c r="AT5" i="5" s="1"/>
  <c r="AS3" i="5"/>
  <c r="AS4" i="5" s="1"/>
  <c r="AS5" i="5" s="1"/>
  <c r="AR3" i="5"/>
  <c r="AR4" i="5" s="1"/>
  <c r="AR5" i="5" s="1"/>
  <c r="AQ3" i="5"/>
  <c r="AQ4" i="5" s="1"/>
  <c r="AQ5" i="5" s="1"/>
  <c r="AP3" i="5"/>
  <c r="AP4" i="5" s="1"/>
  <c r="AP5" i="5" s="1"/>
  <c r="AO3" i="5"/>
  <c r="AO4" i="5" s="1"/>
  <c r="AO5" i="5" s="1"/>
  <c r="AN3" i="5"/>
  <c r="AN4" i="5"/>
  <c r="AN5" i="5" s="1"/>
  <c r="AM3" i="5"/>
  <c r="AM4" i="5" s="1"/>
  <c r="AM5" i="5" s="1"/>
  <c r="AL3" i="5"/>
  <c r="AL4" i="5" s="1"/>
  <c r="AL5" i="5" s="1"/>
  <c r="AK3" i="5"/>
  <c r="AK4" i="5" s="1"/>
  <c r="AK5" i="5" s="1"/>
  <c r="C13" i="6"/>
  <c r="AE7" i="4"/>
  <c r="AE8" i="4"/>
  <c r="AE11" i="4"/>
  <c r="AE12" i="4"/>
  <c r="AE13" i="4"/>
  <c r="AE14" i="4"/>
  <c r="AE6" i="4"/>
  <c r="AW3" i="4"/>
  <c r="AW4" i="4" s="1"/>
  <c r="AW5" i="4" s="1"/>
  <c r="AX3" i="4"/>
  <c r="AX4" i="4" s="1"/>
  <c r="AX5" i="4" s="1"/>
  <c r="AY3" i="4"/>
  <c r="AY4" i="4" s="1"/>
  <c r="AY5" i="4" s="1"/>
  <c r="AZ3" i="4"/>
  <c r="AZ4" i="4"/>
  <c r="AZ5" i="4" s="1"/>
  <c r="BC3" i="4"/>
  <c r="BC4" i="4" s="1"/>
  <c r="BC5" i="4" s="1"/>
  <c r="BD3" i="4"/>
  <c r="BD4" i="4" s="1"/>
  <c r="BD5" i="4" s="1"/>
  <c r="BE3" i="4"/>
  <c r="BE4" i="4" s="1"/>
  <c r="BE5" i="4" s="1"/>
  <c r="AV3" i="4"/>
  <c r="AV4" i="4" s="1"/>
  <c r="AV5" i="4" s="1"/>
  <c r="AK3" i="4"/>
  <c r="AK4" i="4" s="1"/>
  <c r="AK5" i="4" s="1"/>
  <c r="AL3" i="4"/>
  <c r="AL4" i="4" s="1"/>
  <c r="AL5" i="4" s="1"/>
  <c r="AM3" i="4"/>
  <c r="AM4" i="4"/>
  <c r="AM5" i="4" s="1"/>
  <c r="AN3" i="4"/>
  <c r="AN4" i="4" s="1"/>
  <c r="AN5" i="4" s="1"/>
  <c r="AQ3" i="4"/>
  <c r="AQ4" i="4" s="1"/>
  <c r="AQ5" i="4" s="1"/>
  <c r="AR3" i="4"/>
  <c r="AR4" i="4" s="1"/>
  <c r="AR5" i="4" s="1"/>
  <c r="AS3" i="4"/>
  <c r="AS4" i="4" s="1"/>
  <c r="AS5" i="4" s="1"/>
  <c r="AJ3" i="4"/>
  <c r="AJ4" i="4" s="1"/>
  <c r="AJ5" i="4" s="1"/>
  <c r="E20" i="4"/>
  <c r="E21" i="4"/>
  <c r="E24" i="4"/>
  <c r="E25" i="4"/>
  <c r="E19" i="4"/>
  <c r="F7" i="4"/>
  <c r="H7" i="4" s="1"/>
  <c r="F9" i="4"/>
  <c r="F10" i="4"/>
  <c r="F6" i="4"/>
  <c r="H6" i="4" s="1"/>
  <c r="AF7" i="4"/>
  <c r="AF6" i="4"/>
  <c r="C17" i="6" l="1"/>
  <c r="C21" i="6" s="1"/>
  <c r="C25" i="6" s="1"/>
  <c r="C18" i="6"/>
  <c r="C22" i="6" s="1"/>
  <c r="C26" i="6" s="1"/>
  <c r="AP5" i="4"/>
  <c r="BA5" i="4"/>
  <c r="M11" i="6"/>
  <c r="N10" i="6"/>
  <c r="O10" i="6"/>
  <c r="O9" i="6"/>
  <c r="O8" i="6"/>
  <c r="AO3" i="4"/>
  <c r="AO4" i="4" s="1"/>
  <c r="AO5" i="4" s="1"/>
  <c r="H9" i="4"/>
  <c r="AE9" i="4"/>
  <c r="AE10" i="4"/>
  <c r="E23" i="4"/>
  <c r="BB3" i="4"/>
  <c r="BB4" i="4" s="1"/>
  <c r="BB5" i="4" s="1"/>
  <c r="N8" i="6"/>
  <c r="H10" i="4"/>
  <c r="G9" i="4"/>
  <c r="G8" i="4"/>
  <c r="I9" i="5"/>
  <c r="AH9" i="5" s="1"/>
  <c r="G7" i="4"/>
  <c r="G14" i="4"/>
  <c r="C10" i="4"/>
  <c r="I10" i="4" s="1"/>
  <c r="G13" i="4"/>
  <c r="G6" i="4"/>
  <c r="G10" i="4"/>
  <c r="G12" i="4"/>
  <c r="AP7" i="5"/>
  <c r="AP17" i="5" s="1"/>
  <c r="AP27" i="5" s="1"/>
  <c r="AT7" i="5"/>
  <c r="AT17" i="5" s="1"/>
  <c r="AT27" i="5" s="1"/>
  <c r="AK7" i="5"/>
  <c r="AK17" i="5" s="1"/>
  <c r="AK27" i="5" s="1"/>
  <c r="AQ7" i="5"/>
  <c r="AQ17" i="5" s="1"/>
  <c r="AQ27" i="5" s="1"/>
  <c r="AS7" i="5"/>
  <c r="AS17" i="5" s="1"/>
  <c r="AS27" i="5" s="1"/>
  <c r="BD7" i="5"/>
  <c r="BD17" i="5" s="1"/>
  <c r="BD27" i="5" s="1"/>
  <c r="BE7" i="5"/>
  <c r="BE17" i="5" s="1"/>
  <c r="BE27" i="5" s="1"/>
  <c r="AZ7" i="5"/>
  <c r="AZ17" i="5" s="1"/>
  <c r="AZ27" i="5" s="1"/>
  <c r="AL7" i="5"/>
  <c r="AL17" i="5" s="1"/>
  <c r="AL27" i="5" s="1"/>
  <c r="AO7" i="5"/>
  <c r="AO17" i="5" s="1"/>
  <c r="AO27" i="5" s="1"/>
  <c r="AY7" i="5"/>
  <c r="AY17" i="5" s="1"/>
  <c r="AY27" i="5" s="1"/>
  <c r="BF7" i="5"/>
  <c r="BF17" i="5" s="1"/>
  <c r="BF27" i="5" s="1"/>
  <c r="AX7" i="5"/>
  <c r="AX17" i="5" s="1"/>
  <c r="AX27" i="5" s="1"/>
  <c r="BC7" i="5"/>
  <c r="BC17" i="5" s="1"/>
  <c r="BC27" i="5" s="1"/>
  <c r="BA7" i="5"/>
  <c r="BA17" i="5" s="1"/>
  <c r="BA27" i="5" s="1"/>
  <c r="AN7" i="5"/>
  <c r="AN17" i="5" s="1"/>
  <c r="AN27" i="5" s="1"/>
  <c r="BB7" i="5"/>
  <c r="BB17" i="5" s="1"/>
  <c r="BB27" i="5" s="1"/>
  <c r="K20" i="5" s="1"/>
  <c r="AR7" i="5"/>
  <c r="AW7" i="5"/>
  <c r="AM7" i="5"/>
  <c r="AM17" i="5" s="1"/>
  <c r="AM27" i="5" s="1"/>
  <c r="AQ8" i="5"/>
  <c r="AQ18" i="5" s="1"/>
  <c r="AQ28" i="5" s="1"/>
  <c r="AK8" i="5"/>
  <c r="AK18" i="5" s="1"/>
  <c r="AK28" i="5" s="1"/>
  <c r="AW8" i="5"/>
  <c r="AW18" i="5" s="1"/>
  <c r="AW28" i="5" s="1"/>
  <c r="AR8" i="5"/>
  <c r="AO8" i="5"/>
  <c r="AO18" i="5" s="1"/>
  <c r="AO28" i="5" s="1"/>
  <c r="AM8" i="5"/>
  <c r="AN8" i="5"/>
  <c r="AN18" i="5" s="1"/>
  <c r="AN28" i="5" s="1"/>
  <c r="AL8" i="5"/>
  <c r="AL18" i="5" s="1"/>
  <c r="AL28" i="5" s="1"/>
  <c r="AT8" i="5"/>
  <c r="AT18" i="5" s="1"/>
  <c r="AT28" i="5" s="1"/>
  <c r="AS8" i="5"/>
  <c r="AS18" i="5" s="1"/>
  <c r="AS28" i="5" s="1"/>
  <c r="BF8" i="5"/>
  <c r="AP8" i="5"/>
  <c r="AP18" i="5" s="1"/>
  <c r="AP28" i="5" s="1"/>
  <c r="AX8" i="5"/>
  <c r="AX18" i="5" s="1"/>
  <c r="AX28" i="5" s="1"/>
  <c r="AY8" i="5"/>
  <c r="BB8" i="5"/>
  <c r="BB18" i="5" s="1"/>
  <c r="BB28" i="5" s="1"/>
  <c r="AZ8" i="5"/>
  <c r="AZ18" i="5" s="1"/>
  <c r="AZ28" i="5" s="1"/>
  <c r="BA8" i="5"/>
  <c r="BA18" i="5" s="1"/>
  <c r="BA28" i="5" s="1"/>
  <c r="BD8" i="5"/>
  <c r="BD18" i="5" s="1"/>
  <c r="BD28" i="5" s="1"/>
  <c r="BE8" i="5"/>
  <c r="BE18" i="5" s="1"/>
  <c r="BE28" i="5" s="1"/>
  <c r="BC8" i="5"/>
  <c r="BC18" i="5" s="1"/>
  <c r="BC28" i="5" s="1"/>
  <c r="BA10" i="5"/>
  <c r="BA20" i="5" s="1"/>
  <c r="BA30" i="5" s="1"/>
  <c r="BC10" i="5"/>
  <c r="BC20" i="5" s="1"/>
  <c r="BC30" i="5" s="1"/>
  <c r="BE10" i="5"/>
  <c r="BE20" i="5" s="1"/>
  <c r="BE30" i="5" s="1"/>
  <c r="AS10" i="5"/>
  <c r="AS20" i="5" s="1"/>
  <c r="AS30" i="5" s="1"/>
  <c r="AN10" i="5"/>
  <c r="AN20" i="5" s="1"/>
  <c r="AN30" i="5" s="1"/>
  <c r="BB10" i="5"/>
  <c r="BB20" i="5" s="1"/>
  <c r="BB30" i="5" s="1"/>
  <c r="AP10" i="5"/>
  <c r="AP20" i="5" s="1"/>
  <c r="AP30" i="5" s="1"/>
  <c r="AM10" i="5"/>
  <c r="AM20" i="5" s="1"/>
  <c r="AM30" i="5" s="1"/>
  <c r="AQ10" i="5"/>
  <c r="AQ20" i="5" s="1"/>
  <c r="AQ30" i="5" s="1"/>
  <c r="AK10" i="5"/>
  <c r="AT10" i="5"/>
  <c r="AT20" i="5" s="1"/>
  <c r="AT30" i="5" s="1"/>
  <c r="BD10" i="5"/>
  <c r="BD20" i="5" s="1"/>
  <c r="BD30" i="5" s="1"/>
  <c r="AR10" i="5"/>
  <c r="AR20" i="5" s="1"/>
  <c r="AR30" i="5" s="1"/>
  <c r="AZ10" i="5"/>
  <c r="AZ20" i="5" s="1"/>
  <c r="AZ30" i="5" s="1"/>
  <c r="AY10" i="5"/>
  <c r="AY20" i="5" s="1"/>
  <c r="AY30" i="5" s="1"/>
  <c r="BF10" i="5"/>
  <c r="BF20" i="5" s="1"/>
  <c r="BF30" i="5" s="1"/>
  <c r="O23" i="5" s="1"/>
  <c r="AO10" i="5"/>
  <c r="AO20" i="5" s="1"/>
  <c r="AO30" i="5" s="1"/>
  <c r="AW10" i="5"/>
  <c r="AW20" i="5" s="1"/>
  <c r="AW30" i="5" s="1"/>
  <c r="AL10" i="5"/>
  <c r="AL20" i="5" s="1"/>
  <c r="AL30" i="5" s="1"/>
  <c r="AX10" i="5"/>
  <c r="AX20" i="5" s="1"/>
  <c r="AX30" i="5" s="1"/>
  <c r="AO12" i="5"/>
  <c r="AO22" i="5" s="1"/>
  <c r="AO32" i="5" s="1"/>
  <c r="AT12" i="5"/>
  <c r="AT22" i="5" s="1"/>
  <c r="AT32" i="5" s="1"/>
  <c r="AY12" i="5"/>
  <c r="AM12" i="5"/>
  <c r="BC12" i="5"/>
  <c r="BC22" i="5" s="1"/>
  <c r="BC32" i="5" s="1"/>
  <c r="BD12" i="5"/>
  <c r="BD22" i="5" s="1"/>
  <c r="BD32" i="5" s="1"/>
  <c r="AS12" i="5"/>
  <c r="AS22" i="5" s="1"/>
  <c r="AS32" i="5" s="1"/>
  <c r="AW12" i="5"/>
  <c r="AW22" i="5" s="1"/>
  <c r="AW32" i="5" s="1"/>
  <c r="AZ12" i="5"/>
  <c r="AZ22" i="5" s="1"/>
  <c r="AZ32" i="5" s="1"/>
  <c r="BF12" i="5"/>
  <c r="BF22" i="5" s="1"/>
  <c r="BF32" i="5" s="1"/>
  <c r="AN12" i="5"/>
  <c r="AN22" i="5" s="1"/>
  <c r="AN32" i="5" s="1"/>
  <c r="BB12" i="5"/>
  <c r="BB22" i="5" s="1"/>
  <c r="BB32" i="5" s="1"/>
  <c r="AL12" i="5"/>
  <c r="AL22" i="5" s="1"/>
  <c r="AL32" i="5" s="1"/>
  <c r="BA12" i="5"/>
  <c r="BA22" i="5" s="1"/>
  <c r="BA32" i="5" s="1"/>
  <c r="AK12" i="5"/>
  <c r="AK22" i="5" s="1"/>
  <c r="AK32" i="5" s="1"/>
  <c r="AQ12" i="5"/>
  <c r="AQ22" i="5" s="1"/>
  <c r="AQ32" i="5" s="1"/>
  <c r="AR12" i="5"/>
  <c r="AR22" i="5" s="1"/>
  <c r="AR32" i="5" s="1"/>
  <c r="AP12" i="5"/>
  <c r="AP22" i="5" s="1"/>
  <c r="AP32" i="5" s="1"/>
  <c r="BE12" i="5"/>
  <c r="BE22" i="5" s="1"/>
  <c r="BE32" i="5" s="1"/>
  <c r="AX12" i="5"/>
  <c r="AX22" i="5" s="1"/>
  <c r="AX32" i="5" s="1"/>
  <c r="AS14" i="5"/>
  <c r="AS24" i="5" s="1"/>
  <c r="AS34" i="5" s="1"/>
  <c r="AK14" i="5"/>
  <c r="AK24" i="5" s="1"/>
  <c r="AK34" i="5" s="1"/>
  <c r="AQ14" i="5"/>
  <c r="AQ24" i="5" s="1"/>
  <c r="AQ34" i="5" s="1"/>
  <c r="AN14" i="5"/>
  <c r="AN24" i="5" s="1"/>
  <c r="AN34" i="5" s="1"/>
  <c r="BD14" i="5"/>
  <c r="BD24" i="5" s="1"/>
  <c r="BD34" i="5" s="1"/>
  <c r="AT14" i="5"/>
  <c r="AT24" i="5" s="1"/>
  <c r="AT34" i="5" s="1"/>
  <c r="AR14" i="5"/>
  <c r="AR24" i="5" s="1"/>
  <c r="AR34" i="5" s="1"/>
  <c r="BB14" i="5"/>
  <c r="AZ14" i="5"/>
  <c r="AZ24" i="5" s="1"/>
  <c r="AZ34" i="5" s="1"/>
  <c r="AX14" i="5"/>
  <c r="AX24" i="5" s="1"/>
  <c r="AX34" i="5" s="1"/>
  <c r="AO14" i="5"/>
  <c r="AO24" i="5" s="1"/>
  <c r="AO34" i="5" s="1"/>
  <c r="AL14" i="5"/>
  <c r="AL24" i="5" s="1"/>
  <c r="AL34" i="5" s="1"/>
  <c r="AW14" i="5"/>
  <c r="AW24" i="5" s="1"/>
  <c r="AW34" i="5" s="1"/>
  <c r="AY14" i="5"/>
  <c r="AY24" i="5" s="1"/>
  <c r="AY34" i="5" s="1"/>
  <c r="BC14" i="5"/>
  <c r="BC24" i="5" s="1"/>
  <c r="BC34" i="5" s="1"/>
  <c r="BE14" i="5"/>
  <c r="BE24" i="5" s="1"/>
  <c r="BE34" i="5" s="1"/>
  <c r="BF14" i="5"/>
  <c r="BF24" i="5" s="1"/>
  <c r="BF34" i="5" s="1"/>
  <c r="AM14" i="5"/>
  <c r="AP14" i="5"/>
  <c r="AP24" i="5" s="1"/>
  <c r="AP34" i="5" s="1"/>
  <c r="BA14" i="5"/>
  <c r="BA24" i="5" s="1"/>
  <c r="BA34" i="5" s="1"/>
  <c r="I6" i="5"/>
  <c r="AH6" i="5" s="1"/>
  <c r="J11" i="5"/>
  <c r="AY22" i="5"/>
  <c r="AY32" i="5" s="1"/>
  <c r="AH13" i="5"/>
  <c r="J7" i="5"/>
  <c r="AY18" i="5"/>
  <c r="AY28" i="5" s="1"/>
  <c r="J13" i="5"/>
  <c r="AH11" i="5"/>
  <c r="J9" i="5"/>
  <c r="AR17" i="5"/>
  <c r="AR27" i="5" s="1"/>
  <c r="J14" i="5"/>
  <c r="I7" i="4"/>
  <c r="J7" i="4" s="1"/>
  <c r="AM18" i="5"/>
  <c r="AM28" i="5" s="1"/>
  <c r="H21" i="5" s="1"/>
  <c r="BF18" i="5"/>
  <c r="BF28" i="5" s="1"/>
  <c r="AF9" i="4"/>
  <c r="F11" i="4"/>
  <c r="H11" i="4" s="1"/>
  <c r="AF8" i="4"/>
  <c r="F13" i="4"/>
  <c r="H13" i="4" s="1"/>
  <c r="AF13" i="4"/>
  <c r="AR18" i="5"/>
  <c r="AR28" i="5" s="1"/>
  <c r="I9" i="4"/>
  <c r="AK20" i="5"/>
  <c r="AK30" i="5" s="1"/>
  <c r="F8" i="4"/>
  <c r="H8" i="4" s="1"/>
  <c r="AM22" i="5"/>
  <c r="AM32" i="5" s="1"/>
  <c r="AF12" i="4"/>
  <c r="F12" i="4"/>
  <c r="H12" i="4" s="1"/>
  <c r="F14" i="4"/>
  <c r="H14" i="4" s="1"/>
  <c r="AW17" i="5"/>
  <c r="AW27" i="5" s="1"/>
  <c r="J10" i="5"/>
  <c r="J8" i="5"/>
  <c r="J12" i="5"/>
  <c r="AF11" i="4"/>
  <c r="AF14" i="4"/>
  <c r="BB24" i="5"/>
  <c r="BB34" i="5" s="1"/>
  <c r="AM24" i="5"/>
  <c r="AM34" i="5" s="1"/>
  <c r="J6" i="5" l="1"/>
  <c r="C28" i="6"/>
  <c r="I27" i="5"/>
  <c r="O11" i="6"/>
  <c r="N11" i="6"/>
  <c r="M12" i="6"/>
  <c r="K23" i="5"/>
  <c r="G20" i="5"/>
  <c r="G23" i="5"/>
  <c r="N23" i="5"/>
  <c r="J21" i="5"/>
  <c r="M25" i="5"/>
  <c r="O20" i="5"/>
  <c r="F23" i="5"/>
  <c r="J27" i="5"/>
  <c r="L23" i="5"/>
  <c r="J20" i="5"/>
  <c r="AG7" i="4"/>
  <c r="L25" i="5"/>
  <c r="M23" i="5"/>
  <c r="L20" i="5"/>
  <c r="H20" i="5"/>
  <c r="M20" i="5"/>
  <c r="O27" i="5"/>
  <c r="N27" i="5"/>
  <c r="F27" i="5"/>
  <c r="N20" i="5"/>
  <c r="J10" i="4"/>
  <c r="AG10" i="4"/>
  <c r="J23" i="5"/>
  <c r="AK9" i="5"/>
  <c r="AK19" i="5" s="1"/>
  <c r="AK29" i="5" s="1"/>
  <c r="AZ9" i="5"/>
  <c r="AZ19" i="5" s="1"/>
  <c r="AZ29" i="5" s="1"/>
  <c r="AR9" i="5"/>
  <c r="AR19" i="5" s="1"/>
  <c r="AR29" i="5" s="1"/>
  <c r="AP9" i="5"/>
  <c r="AP19" i="5" s="1"/>
  <c r="AP29" i="5" s="1"/>
  <c r="AY9" i="5"/>
  <c r="AY19" i="5" s="1"/>
  <c r="AY29" i="5" s="1"/>
  <c r="AO9" i="5"/>
  <c r="AO19" i="5" s="1"/>
  <c r="AO29" i="5" s="1"/>
  <c r="BF9" i="5"/>
  <c r="BF19" i="5" s="1"/>
  <c r="BF29" i="5" s="1"/>
  <c r="AL9" i="5"/>
  <c r="AL19" i="5" s="1"/>
  <c r="AL29" i="5" s="1"/>
  <c r="BE9" i="5"/>
  <c r="BE19" i="5" s="1"/>
  <c r="BE29" i="5" s="1"/>
  <c r="BC9" i="5"/>
  <c r="BC19" i="5" s="1"/>
  <c r="BC29" i="5" s="1"/>
  <c r="BA9" i="5"/>
  <c r="BA19" i="5" s="1"/>
  <c r="BA29" i="5" s="1"/>
  <c r="AN9" i="5"/>
  <c r="AN19" i="5" s="1"/>
  <c r="AN29" i="5" s="1"/>
  <c r="AW9" i="5"/>
  <c r="AW19" i="5" s="1"/>
  <c r="AW29" i="5" s="1"/>
  <c r="AM9" i="5"/>
  <c r="AM19" i="5" s="1"/>
  <c r="AM29" i="5" s="1"/>
  <c r="AX9" i="5"/>
  <c r="AX19" i="5" s="1"/>
  <c r="AX29" i="5" s="1"/>
  <c r="BD9" i="5"/>
  <c r="BD19" i="5" s="1"/>
  <c r="BD29" i="5" s="1"/>
  <c r="AQ9" i="5"/>
  <c r="AQ19" i="5" s="1"/>
  <c r="AQ29" i="5" s="1"/>
  <c r="AT9" i="5"/>
  <c r="AT19" i="5" s="1"/>
  <c r="AT29" i="5" s="1"/>
  <c r="AS9" i="5"/>
  <c r="AS19" i="5" s="1"/>
  <c r="AS29" i="5" s="1"/>
  <c r="BB9" i="5"/>
  <c r="BB19" i="5" s="1"/>
  <c r="BB29" i="5" s="1"/>
  <c r="K22" i="5" s="1"/>
  <c r="I6" i="4"/>
  <c r="F25" i="5"/>
  <c r="I8" i="4"/>
  <c r="I11" i="4"/>
  <c r="J11" i="4" s="1"/>
  <c r="L27" i="5"/>
  <c r="N25" i="5"/>
  <c r="I25" i="5"/>
  <c r="H23" i="5"/>
  <c r="I14" i="4"/>
  <c r="G25" i="5"/>
  <c r="I23" i="5"/>
  <c r="G27" i="5"/>
  <c r="K27" i="5"/>
  <c r="I12" i="4"/>
  <c r="I13" i="4"/>
  <c r="I20" i="5"/>
  <c r="M27" i="5"/>
  <c r="N21" i="5"/>
  <c r="BD6" i="5"/>
  <c r="BD16" i="5" s="1"/>
  <c r="BD26" i="5" s="1"/>
  <c r="AW6" i="5"/>
  <c r="AW16" i="5" s="1"/>
  <c r="AW26" i="5" s="1"/>
  <c r="AQ6" i="5"/>
  <c r="AQ16" i="5" s="1"/>
  <c r="AQ26" i="5" s="1"/>
  <c r="AO6" i="5"/>
  <c r="AO16" i="5" s="1"/>
  <c r="AO26" i="5" s="1"/>
  <c r="AN6" i="5"/>
  <c r="AN16" i="5" s="1"/>
  <c r="AN26" i="5" s="1"/>
  <c r="BE6" i="5"/>
  <c r="BE16" i="5" s="1"/>
  <c r="BE26" i="5" s="1"/>
  <c r="AS6" i="5"/>
  <c r="AS16" i="5" s="1"/>
  <c r="AS26" i="5" s="1"/>
  <c r="AR6" i="5"/>
  <c r="AR16" i="5" s="1"/>
  <c r="AR26" i="5" s="1"/>
  <c r="AY6" i="5"/>
  <c r="AY16" i="5" s="1"/>
  <c r="AY26" i="5" s="1"/>
  <c r="AP6" i="5"/>
  <c r="AP16" i="5" s="1"/>
  <c r="AP26" i="5" s="1"/>
  <c r="BB6" i="5"/>
  <c r="BB16" i="5" s="1"/>
  <c r="BB26" i="5" s="1"/>
  <c r="BC6" i="5"/>
  <c r="BC16" i="5" s="1"/>
  <c r="BC26" i="5" s="1"/>
  <c r="L19" i="5" s="1"/>
  <c r="AZ6" i="5"/>
  <c r="AZ16" i="5" s="1"/>
  <c r="AZ26" i="5" s="1"/>
  <c r="I19" i="5" s="1"/>
  <c r="AK6" i="5"/>
  <c r="AK16" i="5" s="1"/>
  <c r="AK26" i="5" s="1"/>
  <c r="BF6" i="5"/>
  <c r="BF16" i="5" s="1"/>
  <c r="BF26" i="5" s="1"/>
  <c r="AM6" i="5"/>
  <c r="AM16" i="5" s="1"/>
  <c r="AM26" i="5" s="1"/>
  <c r="BA6" i="5"/>
  <c r="BA16" i="5" s="1"/>
  <c r="BA26" i="5" s="1"/>
  <c r="AT6" i="5"/>
  <c r="AT16" i="5" s="1"/>
  <c r="AT26" i="5" s="1"/>
  <c r="AL6" i="5"/>
  <c r="AL16" i="5" s="1"/>
  <c r="AL26" i="5" s="1"/>
  <c r="AX6" i="5"/>
  <c r="AX16" i="5" s="1"/>
  <c r="AX26" i="5" s="1"/>
  <c r="AG9" i="4"/>
  <c r="BB9" i="4" s="1"/>
  <c r="BB19" i="4" s="1"/>
  <c r="BB29" i="4" s="1"/>
  <c r="J9" i="4"/>
  <c r="J25" i="5"/>
  <c r="F20" i="5"/>
  <c r="M21" i="5"/>
  <c r="AZ13" i="5"/>
  <c r="AZ23" i="5" s="1"/>
  <c r="AZ33" i="5" s="1"/>
  <c r="AP13" i="5"/>
  <c r="AP23" i="5" s="1"/>
  <c r="AP33" i="5" s="1"/>
  <c r="BE13" i="5"/>
  <c r="BE23" i="5" s="1"/>
  <c r="BE33" i="5" s="1"/>
  <c r="BD13" i="5"/>
  <c r="BD23" i="5" s="1"/>
  <c r="BD33" i="5" s="1"/>
  <c r="AL13" i="5"/>
  <c r="AL23" i="5" s="1"/>
  <c r="AL33" i="5" s="1"/>
  <c r="AY13" i="5"/>
  <c r="AY23" i="5" s="1"/>
  <c r="AY33" i="5" s="1"/>
  <c r="AS13" i="5"/>
  <c r="AS23" i="5" s="1"/>
  <c r="AS33" i="5" s="1"/>
  <c r="BA13" i="5"/>
  <c r="BA23" i="5" s="1"/>
  <c r="BA33" i="5" s="1"/>
  <c r="AX13" i="5"/>
  <c r="AX23" i="5" s="1"/>
  <c r="AX33" i="5" s="1"/>
  <c r="G26" i="5" s="1"/>
  <c r="AQ13" i="5"/>
  <c r="AQ23" i="5" s="1"/>
  <c r="AQ33" i="5" s="1"/>
  <c r="AK13" i="5"/>
  <c r="AK23" i="5" s="1"/>
  <c r="AK33" i="5" s="1"/>
  <c r="AW13" i="5"/>
  <c r="AW23" i="5" s="1"/>
  <c r="AW33" i="5" s="1"/>
  <c r="BC13" i="5"/>
  <c r="BC23" i="5" s="1"/>
  <c r="BC33" i="5" s="1"/>
  <c r="AT13" i="5"/>
  <c r="AT23" i="5" s="1"/>
  <c r="AT33" i="5" s="1"/>
  <c r="AN13" i="5"/>
  <c r="AN23" i="5" s="1"/>
  <c r="AN33" i="5" s="1"/>
  <c r="BB13" i="5"/>
  <c r="BB23" i="5" s="1"/>
  <c r="BB33" i="5" s="1"/>
  <c r="AM13" i="5"/>
  <c r="AM23" i="5" s="1"/>
  <c r="AM33" i="5" s="1"/>
  <c r="BF13" i="5"/>
  <c r="BF23" i="5" s="1"/>
  <c r="BF33" i="5" s="1"/>
  <c r="O26" i="5" s="1"/>
  <c r="AR13" i="5"/>
  <c r="AR23" i="5" s="1"/>
  <c r="AR33" i="5" s="1"/>
  <c r="AO13" i="5"/>
  <c r="AO23" i="5" s="1"/>
  <c r="AO33" i="5" s="1"/>
  <c r="H25" i="5"/>
  <c r="L21" i="5"/>
  <c r="K21" i="5"/>
  <c r="AO11" i="5"/>
  <c r="AO21" i="5" s="1"/>
  <c r="AO31" i="5" s="1"/>
  <c r="BA11" i="5"/>
  <c r="BA21" i="5" s="1"/>
  <c r="BA31" i="5" s="1"/>
  <c r="BD11" i="5"/>
  <c r="BD21" i="5" s="1"/>
  <c r="BD31" i="5" s="1"/>
  <c r="AT11" i="5"/>
  <c r="AT21" i="5" s="1"/>
  <c r="AT31" i="5" s="1"/>
  <c r="BF11" i="5"/>
  <c r="BF21" i="5" s="1"/>
  <c r="BF31" i="5" s="1"/>
  <c r="AX11" i="5"/>
  <c r="AX21" i="5" s="1"/>
  <c r="AX31" i="5" s="1"/>
  <c r="AY11" i="5"/>
  <c r="AY21" i="5" s="1"/>
  <c r="AY31" i="5" s="1"/>
  <c r="BC11" i="5"/>
  <c r="BC21" i="5" s="1"/>
  <c r="BC31" i="5" s="1"/>
  <c r="AK11" i="5"/>
  <c r="AK21" i="5" s="1"/>
  <c r="AK31" i="5" s="1"/>
  <c r="AN11" i="5"/>
  <c r="AN21" i="5" s="1"/>
  <c r="AN31" i="5" s="1"/>
  <c r="AW11" i="5"/>
  <c r="AW21" i="5" s="1"/>
  <c r="AW31" i="5" s="1"/>
  <c r="BE11" i="5"/>
  <c r="BE21" i="5" s="1"/>
  <c r="BE31" i="5" s="1"/>
  <c r="AS11" i="5"/>
  <c r="AS21" i="5" s="1"/>
  <c r="AS31" i="5" s="1"/>
  <c r="AM11" i="5"/>
  <c r="AM21" i="5" s="1"/>
  <c r="AM31" i="5" s="1"/>
  <c r="AZ11" i="5"/>
  <c r="AZ21" i="5" s="1"/>
  <c r="AZ31" i="5" s="1"/>
  <c r="AP11" i="5"/>
  <c r="AP21" i="5" s="1"/>
  <c r="AP31" i="5" s="1"/>
  <c r="AQ11" i="5"/>
  <c r="AQ21" i="5" s="1"/>
  <c r="AQ31" i="5" s="1"/>
  <c r="BB11" i="5"/>
  <c r="BB21" i="5" s="1"/>
  <c r="BB31" i="5" s="1"/>
  <c r="AL11" i="5"/>
  <c r="AL21" i="5" s="1"/>
  <c r="AL31" i="5" s="1"/>
  <c r="AR11" i="5"/>
  <c r="AR21" i="5" s="1"/>
  <c r="AR31" i="5" s="1"/>
  <c r="H27" i="5"/>
  <c r="K25" i="5"/>
  <c r="F21" i="5"/>
  <c r="O21" i="5"/>
  <c r="I21" i="5"/>
  <c r="O25" i="5"/>
  <c r="G21" i="5"/>
  <c r="BC10" i="4"/>
  <c r="BC20" i="4" s="1"/>
  <c r="BC30" i="4" s="1"/>
  <c r="AW10" i="4"/>
  <c r="AW20" i="4" s="1"/>
  <c r="AW30" i="4" s="1"/>
  <c r="BD10" i="4"/>
  <c r="BD20" i="4" s="1"/>
  <c r="BD30" i="4" s="1"/>
  <c r="BA10" i="4"/>
  <c r="BA20" i="4" s="1"/>
  <c r="BA30" i="4" s="1"/>
  <c r="AR10" i="4"/>
  <c r="AR20" i="4" s="1"/>
  <c r="AR30" i="4" s="1"/>
  <c r="AV10" i="4"/>
  <c r="AV20" i="4" s="1"/>
  <c r="AV30" i="4" s="1"/>
  <c r="AP10" i="4"/>
  <c r="AP20" i="4" s="1"/>
  <c r="AP30" i="4" s="1"/>
  <c r="AQ10" i="4"/>
  <c r="AQ20" i="4" s="1"/>
  <c r="AQ30" i="4" s="1"/>
  <c r="AM10" i="4"/>
  <c r="AM20" i="4" s="1"/>
  <c r="AM30" i="4" s="1"/>
  <c r="AK10" i="4"/>
  <c r="AK20" i="4" s="1"/>
  <c r="AK30" i="4" s="1"/>
  <c r="AN10" i="4"/>
  <c r="AN20" i="4" s="1"/>
  <c r="AN30" i="4" s="1"/>
  <c r="AS10" i="4"/>
  <c r="AS20" i="4" s="1"/>
  <c r="AS30" i="4" s="1"/>
  <c r="BB10" i="4"/>
  <c r="BB20" i="4" s="1"/>
  <c r="BB30" i="4" s="1"/>
  <c r="AX10" i="4"/>
  <c r="AX20" i="4" s="1"/>
  <c r="AX30" i="4" s="1"/>
  <c r="AO10" i="4"/>
  <c r="AO20" i="4" s="1"/>
  <c r="AO30" i="4" s="1"/>
  <c r="BE10" i="4"/>
  <c r="BE20" i="4" s="1"/>
  <c r="BE30" i="4" s="1"/>
  <c r="AL10" i="4"/>
  <c r="AL20" i="4" s="1"/>
  <c r="AL30" i="4" s="1"/>
  <c r="AZ10" i="4"/>
  <c r="AZ20" i="4" s="1"/>
  <c r="AZ30" i="4" s="1"/>
  <c r="AY10" i="4"/>
  <c r="AY20" i="4" s="1"/>
  <c r="AY30" i="4" s="1"/>
  <c r="AJ10" i="4"/>
  <c r="AJ20" i="4" s="1"/>
  <c r="AJ30" i="4" s="1"/>
  <c r="AP7" i="4"/>
  <c r="AP17" i="4" s="1"/>
  <c r="AP27" i="4" s="1"/>
  <c r="BB7" i="4"/>
  <c r="BB17" i="4" s="1"/>
  <c r="BB27" i="4" s="1"/>
  <c r="AK7" i="4"/>
  <c r="AK17" i="4" s="1"/>
  <c r="AK27" i="4" s="1"/>
  <c r="BA7" i="4"/>
  <c r="BA17" i="4" s="1"/>
  <c r="BA27" i="4" s="1"/>
  <c r="AJ7" i="4"/>
  <c r="AJ17" i="4" s="1"/>
  <c r="AJ27" i="4" s="1"/>
  <c r="AX7" i="4"/>
  <c r="AX17" i="4" s="1"/>
  <c r="AX27" i="4" s="1"/>
  <c r="BD7" i="4"/>
  <c r="BD17" i="4" s="1"/>
  <c r="BD27" i="4" s="1"/>
  <c r="AZ7" i="4"/>
  <c r="AZ17" i="4" s="1"/>
  <c r="AZ27" i="4" s="1"/>
  <c r="AS7" i="4"/>
  <c r="AS17" i="4" s="1"/>
  <c r="AS27" i="4" s="1"/>
  <c r="AM7" i="4"/>
  <c r="AM17" i="4" s="1"/>
  <c r="AM27" i="4" s="1"/>
  <c r="BE7" i="4"/>
  <c r="BE17" i="4" s="1"/>
  <c r="BE27" i="4" s="1"/>
  <c r="AY7" i="4"/>
  <c r="AY17" i="4" s="1"/>
  <c r="AY27" i="4" s="1"/>
  <c r="AQ7" i="4"/>
  <c r="AQ17" i="4" s="1"/>
  <c r="AQ27" i="4" s="1"/>
  <c r="AN7" i="4"/>
  <c r="AN17" i="4" s="1"/>
  <c r="AN27" i="4" s="1"/>
  <c r="AL7" i="4"/>
  <c r="AL17" i="4" s="1"/>
  <c r="AL27" i="4" s="1"/>
  <c r="AR7" i="4"/>
  <c r="AR17" i="4" s="1"/>
  <c r="AR27" i="4" s="1"/>
  <c r="AO7" i="4"/>
  <c r="AO17" i="4" s="1"/>
  <c r="AO27" i="4" s="1"/>
  <c r="AW7" i="4"/>
  <c r="AW17" i="4" s="1"/>
  <c r="AW27" i="4" s="1"/>
  <c r="AV7" i="4"/>
  <c r="AV17" i="4" s="1"/>
  <c r="AV27" i="4" s="1"/>
  <c r="BC7" i="4"/>
  <c r="BC17" i="4" s="1"/>
  <c r="BC27" i="4" s="1"/>
  <c r="M13" i="6" l="1"/>
  <c r="O12" i="6"/>
  <c r="N12" i="6"/>
  <c r="J19" i="5"/>
  <c r="O22" i="5"/>
  <c r="F20" i="4"/>
  <c r="G22" i="5"/>
  <c r="O24" i="5"/>
  <c r="F26" i="5"/>
  <c r="M26" i="5"/>
  <c r="G19" i="5"/>
  <c r="F22" i="5"/>
  <c r="N26" i="5"/>
  <c r="AK9" i="4"/>
  <c r="AK19" i="4" s="1"/>
  <c r="AK29" i="4" s="1"/>
  <c r="M24" i="5"/>
  <c r="K19" i="5"/>
  <c r="M20" i="4"/>
  <c r="AW9" i="4"/>
  <c r="AW19" i="4" s="1"/>
  <c r="AW29" i="4" s="1"/>
  <c r="G22" i="4" s="1"/>
  <c r="K24" i="5"/>
  <c r="J24" i="5"/>
  <c r="I26" i="5"/>
  <c r="H19" i="5"/>
  <c r="M19" i="5"/>
  <c r="L22" i="5"/>
  <c r="AG13" i="4"/>
  <c r="J13" i="4"/>
  <c r="AG11" i="4"/>
  <c r="BD11" i="4" s="1"/>
  <c r="BD21" i="4" s="1"/>
  <c r="BD31" i="4" s="1"/>
  <c r="K26" i="5"/>
  <c r="J26" i="5"/>
  <c r="AG12" i="4"/>
  <c r="J12" i="4"/>
  <c r="I22" i="5"/>
  <c r="J6" i="4"/>
  <c r="AG6" i="4"/>
  <c r="N22" i="5"/>
  <c r="AG8" i="4"/>
  <c r="J8" i="4"/>
  <c r="M22" i="5"/>
  <c r="G24" i="5"/>
  <c r="L26" i="5"/>
  <c r="AG14" i="4"/>
  <c r="J14" i="4"/>
  <c r="J22" i="5"/>
  <c r="H22" i="5"/>
  <c r="AL9" i="4"/>
  <c r="AL19" i="4" s="1"/>
  <c r="AL29" i="4" s="1"/>
  <c r="AM9" i="4"/>
  <c r="AM19" i="4" s="1"/>
  <c r="AM29" i="4" s="1"/>
  <c r="L24" i="5"/>
  <c r="O19" i="5"/>
  <c r="N19" i="5"/>
  <c r="AJ9" i="4"/>
  <c r="AJ19" i="4" s="1"/>
  <c r="AJ29" i="4" s="1"/>
  <c r="I24" i="5"/>
  <c r="H24" i="5"/>
  <c r="H26" i="5"/>
  <c r="AO9" i="4"/>
  <c r="AO19" i="4" s="1"/>
  <c r="AO29" i="4" s="1"/>
  <c r="AN9" i="4"/>
  <c r="AN19" i="4" s="1"/>
  <c r="AN29" i="4" s="1"/>
  <c r="BC9" i="4"/>
  <c r="BC19" i="4" s="1"/>
  <c r="BC29" i="4" s="1"/>
  <c r="BA9" i="4"/>
  <c r="BA19" i="4" s="1"/>
  <c r="BA29" i="4" s="1"/>
  <c r="AP9" i="4"/>
  <c r="AP19" i="4" s="1"/>
  <c r="AP29" i="4" s="1"/>
  <c r="L22" i="4" s="1"/>
  <c r="AZ9" i="4"/>
  <c r="AZ19" i="4" s="1"/>
  <c r="AZ29" i="4" s="1"/>
  <c r="BE9" i="4"/>
  <c r="BE19" i="4" s="1"/>
  <c r="BE29" i="4" s="1"/>
  <c r="AR9" i="4"/>
  <c r="AR19" i="4" s="1"/>
  <c r="AR29" i="4" s="1"/>
  <c r="BD9" i="4"/>
  <c r="BD19" i="4" s="1"/>
  <c r="BD29" i="4" s="1"/>
  <c r="AV9" i="4"/>
  <c r="AV19" i="4" s="1"/>
  <c r="AV29" i="4" s="1"/>
  <c r="F22" i="4" s="1"/>
  <c r="AX9" i="4"/>
  <c r="AX19" i="4" s="1"/>
  <c r="AX29" i="4" s="1"/>
  <c r="L23" i="4"/>
  <c r="N24" i="5"/>
  <c r="AQ9" i="4"/>
  <c r="AQ19" i="4" s="1"/>
  <c r="AQ29" i="4" s="1"/>
  <c r="AS9" i="4"/>
  <c r="AS19" i="4" s="1"/>
  <c r="AS29" i="4" s="1"/>
  <c r="AY9" i="4"/>
  <c r="AY19" i="4" s="1"/>
  <c r="AY29" i="4" s="1"/>
  <c r="K23" i="4"/>
  <c r="F24" i="5"/>
  <c r="F19" i="5"/>
  <c r="L20" i="4"/>
  <c r="N20" i="4"/>
  <c r="K20" i="4"/>
  <c r="H23" i="4"/>
  <c r="AW11" i="4"/>
  <c r="AW21" i="4" s="1"/>
  <c r="AW31" i="4" s="1"/>
  <c r="BB11" i="4"/>
  <c r="BB21" i="4" s="1"/>
  <c r="BB31" i="4" s="1"/>
  <c r="AN11" i="4"/>
  <c r="AN21" i="4" s="1"/>
  <c r="AN31" i="4" s="1"/>
  <c r="AJ11" i="4"/>
  <c r="AJ21" i="4" s="1"/>
  <c r="AJ31" i="4" s="1"/>
  <c r="BC11" i="4"/>
  <c r="BC21" i="4" s="1"/>
  <c r="BC31" i="4" s="1"/>
  <c r="AV11" i="4"/>
  <c r="AV21" i="4" s="1"/>
  <c r="AV31" i="4" s="1"/>
  <c r="AP11" i="4"/>
  <c r="AP21" i="4" s="1"/>
  <c r="AP31" i="4" s="1"/>
  <c r="AX11" i="4"/>
  <c r="AX21" i="4" s="1"/>
  <c r="AX31" i="4" s="1"/>
  <c r="AL11" i="4"/>
  <c r="AL21" i="4" s="1"/>
  <c r="AL31" i="4" s="1"/>
  <c r="AR11" i="4"/>
  <c r="AR21" i="4" s="1"/>
  <c r="AR31" i="4" s="1"/>
  <c r="AY11" i="4"/>
  <c r="AY21" i="4" s="1"/>
  <c r="AY31" i="4" s="1"/>
  <c r="AS11" i="4"/>
  <c r="AS21" i="4" s="1"/>
  <c r="AS31" i="4" s="1"/>
  <c r="AM11" i="4"/>
  <c r="AM21" i="4" s="1"/>
  <c r="AM31" i="4" s="1"/>
  <c r="BA11" i="4"/>
  <c r="BA21" i="4" s="1"/>
  <c r="BA31" i="4" s="1"/>
  <c r="AK11" i="4"/>
  <c r="AK21" i="4" s="1"/>
  <c r="AK31" i="4" s="1"/>
  <c r="O20" i="4"/>
  <c r="J23" i="4"/>
  <c r="I23" i="4"/>
  <c r="N23" i="4"/>
  <c r="I20" i="4"/>
  <c r="G23" i="4"/>
  <c r="M23" i="4"/>
  <c r="O23" i="4"/>
  <c r="H20" i="4"/>
  <c r="G20" i="4"/>
  <c r="J20" i="4"/>
  <c r="F23" i="4"/>
  <c r="N22" i="4" l="1"/>
  <c r="O13" i="6"/>
  <c r="M14" i="6"/>
  <c r="N13" i="6"/>
  <c r="O22" i="4"/>
  <c r="M22" i="4"/>
  <c r="N24" i="4"/>
  <c r="BE11" i="4"/>
  <c r="BE21" i="4" s="1"/>
  <c r="BE31" i="4" s="1"/>
  <c r="O24" i="4" s="1"/>
  <c r="AO11" i="4"/>
  <c r="AO21" i="4" s="1"/>
  <c r="AO31" i="4" s="1"/>
  <c r="K24" i="4" s="1"/>
  <c r="AQ11" i="4"/>
  <c r="AQ21" i="4" s="1"/>
  <c r="AQ31" i="4" s="1"/>
  <c r="M24" i="4" s="1"/>
  <c r="AZ11" i="4"/>
  <c r="AZ21" i="4" s="1"/>
  <c r="AZ31" i="4" s="1"/>
  <c r="J24" i="4" s="1"/>
  <c r="I22" i="4"/>
  <c r="J22" i="4"/>
  <c r="AY14" i="4"/>
  <c r="AY24" i="4" s="1"/>
  <c r="AY34" i="4" s="1"/>
  <c r="AN14" i="4"/>
  <c r="AN24" i="4" s="1"/>
  <c r="AN34" i="4" s="1"/>
  <c r="AS14" i="4"/>
  <c r="AS24" i="4" s="1"/>
  <c r="AS34" i="4" s="1"/>
  <c r="AO14" i="4"/>
  <c r="AO24" i="4" s="1"/>
  <c r="AO34" i="4" s="1"/>
  <c r="AK14" i="4"/>
  <c r="AK24" i="4" s="1"/>
  <c r="AK34" i="4" s="1"/>
  <c r="AL14" i="4"/>
  <c r="AL24" i="4" s="1"/>
  <c r="AL34" i="4" s="1"/>
  <c r="AV14" i="4"/>
  <c r="AV24" i="4" s="1"/>
  <c r="AV34" i="4" s="1"/>
  <c r="BD14" i="4"/>
  <c r="BD24" i="4" s="1"/>
  <c r="BD34" i="4" s="1"/>
  <c r="AJ14" i="4"/>
  <c r="AJ24" i="4" s="1"/>
  <c r="AJ34" i="4" s="1"/>
  <c r="BE14" i="4"/>
  <c r="BE24" i="4" s="1"/>
  <c r="BE34" i="4" s="1"/>
  <c r="AM14" i="4"/>
  <c r="AM24" i="4" s="1"/>
  <c r="AM34" i="4" s="1"/>
  <c r="BB14" i="4"/>
  <c r="BB24" i="4" s="1"/>
  <c r="BB34" i="4" s="1"/>
  <c r="L27" i="4" s="1"/>
  <c r="AW14" i="4"/>
  <c r="AW24" i="4" s="1"/>
  <c r="AW34" i="4" s="1"/>
  <c r="G27" i="4" s="1"/>
  <c r="AQ14" i="4"/>
  <c r="AQ24" i="4" s="1"/>
  <c r="AQ34" i="4" s="1"/>
  <c r="AP14" i="4"/>
  <c r="AP24" i="4" s="1"/>
  <c r="AP34" i="4" s="1"/>
  <c r="AZ14" i="4"/>
  <c r="AZ24" i="4" s="1"/>
  <c r="AZ34" i="4" s="1"/>
  <c r="BA14" i="4"/>
  <c r="BA24" i="4" s="1"/>
  <c r="BA34" i="4" s="1"/>
  <c r="AX14" i="4"/>
  <c r="AX24" i="4" s="1"/>
  <c r="AX34" i="4" s="1"/>
  <c r="H27" i="4" s="1"/>
  <c r="BC14" i="4"/>
  <c r="BC24" i="4" s="1"/>
  <c r="BC34" i="4" s="1"/>
  <c r="AR14" i="4"/>
  <c r="AR24" i="4" s="1"/>
  <c r="AR34" i="4" s="1"/>
  <c r="AO12" i="4"/>
  <c r="AO22" i="4" s="1"/>
  <c r="AO32" i="4" s="1"/>
  <c r="AK12" i="4"/>
  <c r="AK22" i="4" s="1"/>
  <c r="AK32" i="4" s="1"/>
  <c r="AN12" i="4"/>
  <c r="AN22" i="4" s="1"/>
  <c r="AN32" i="4" s="1"/>
  <c r="AR12" i="4"/>
  <c r="AR22" i="4" s="1"/>
  <c r="AR32" i="4" s="1"/>
  <c r="AW12" i="4"/>
  <c r="AW22" i="4" s="1"/>
  <c r="AW32" i="4" s="1"/>
  <c r="AV12" i="4"/>
  <c r="AV22" i="4" s="1"/>
  <c r="AV32" i="4" s="1"/>
  <c r="AQ12" i="4"/>
  <c r="AQ22" i="4" s="1"/>
  <c r="AQ32" i="4" s="1"/>
  <c r="BC12" i="4"/>
  <c r="BC22" i="4" s="1"/>
  <c r="BC32" i="4" s="1"/>
  <c r="AX12" i="4"/>
  <c r="AX22" i="4" s="1"/>
  <c r="AX32" i="4" s="1"/>
  <c r="BA12" i="4"/>
  <c r="BA22" i="4" s="1"/>
  <c r="BA32" i="4" s="1"/>
  <c r="BB12" i="4"/>
  <c r="BB22" i="4" s="1"/>
  <c r="BB32" i="4" s="1"/>
  <c r="AZ12" i="4"/>
  <c r="AZ22" i="4" s="1"/>
  <c r="AZ32" i="4" s="1"/>
  <c r="J25" i="4" s="1"/>
  <c r="AM12" i="4"/>
  <c r="AM22" i="4" s="1"/>
  <c r="AM32" i="4" s="1"/>
  <c r="AL12" i="4"/>
  <c r="AL22" i="4" s="1"/>
  <c r="AL32" i="4" s="1"/>
  <c r="BD12" i="4"/>
  <c r="BD22" i="4" s="1"/>
  <c r="BD32" i="4" s="1"/>
  <c r="AY12" i="4"/>
  <c r="AY22" i="4" s="1"/>
  <c r="AY32" i="4" s="1"/>
  <c r="AP12" i="4"/>
  <c r="AP22" i="4" s="1"/>
  <c r="AP32" i="4" s="1"/>
  <c r="AJ12" i="4"/>
  <c r="AJ22" i="4" s="1"/>
  <c r="AJ32" i="4" s="1"/>
  <c r="AS12" i="4"/>
  <c r="AS22" i="4" s="1"/>
  <c r="AS32" i="4" s="1"/>
  <c r="BE12" i="4"/>
  <c r="BE22" i="4" s="1"/>
  <c r="BE32" i="4" s="1"/>
  <c r="O25" i="4" s="1"/>
  <c r="AR13" i="4"/>
  <c r="AR23" i="4" s="1"/>
  <c r="AR33" i="4" s="1"/>
  <c r="AP13" i="4"/>
  <c r="AP23" i="4" s="1"/>
  <c r="AP33" i="4" s="1"/>
  <c r="BC13" i="4"/>
  <c r="BC23" i="4" s="1"/>
  <c r="BC33" i="4" s="1"/>
  <c r="BE13" i="4"/>
  <c r="BE23" i="4" s="1"/>
  <c r="BE33" i="4" s="1"/>
  <c r="AJ13" i="4"/>
  <c r="AJ23" i="4" s="1"/>
  <c r="AJ33" i="4" s="1"/>
  <c r="AX13" i="4"/>
  <c r="AX23" i="4" s="1"/>
  <c r="AX33" i="4" s="1"/>
  <c r="AS13" i="4"/>
  <c r="AS23" i="4" s="1"/>
  <c r="AS33" i="4" s="1"/>
  <c r="AL13" i="4"/>
  <c r="AL23" i="4" s="1"/>
  <c r="AL33" i="4" s="1"/>
  <c r="AY13" i="4"/>
  <c r="AY23" i="4" s="1"/>
  <c r="AY33" i="4" s="1"/>
  <c r="AN13" i="4"/>
  <c r="AN23" i="4" s="1"/>
  <c r="AN33" i="4" s="1"/>
  <c r="BB13" i="4"/>
  <c r="BB23" i="4" s="1"/>
  <c r="BB33" i="4" s="1"/>
  <c r="AW13" i="4"/>
  <c r="AW23" i="4" s="1"/>
  <c r="AW33" i="4" s="1"/>
  <c r="BA13" i="4"/>
  <c r="BA23" i="4" s="1"/>
  <c r="BA33" i="4" s="1"/>
  <c r="AK13" i="4"/>
  <c r="AK23" i="4" s="1"/>
  <c r="AK33" i="4" s="1"/>
  <c r="AQ13" i="4"/>
  <c r="AQ23" i="4" s="1"/>
  <c r="AQ33" i="4" s="1"/>
  <c r="AO13" i="4"/>
  <c r="AO23" i="4" s="1"/>
  <c r="AO33" i="4" s="1"/>
  <c r="AM13" i="4"/>
  <c r="AM23" i="4" s="1"/>
  <c r="AM33" i="4" s="1"/>
  <c r="AV13" i="4"/>
  <c r="AV23" i="4" s="1"/>
  <c r="AV33" i="4" s="1"/>
  <c r="AZ13" i="4"/>
  <c r="AZ23" i="4" s="1"/>
  <c r="AZ33" i="4" s="1"/>
  <c r="BD13" i="4"/>
  <c r="BD23" i="4" s="1"/>
  <c r="BD33" i="4" s="1"/>
  <c r="H22" i="4"/>
  <c r="AV8" i="4"/>
  <c r="AV18" i="4" s="1"/>
  <c r="AV28" i="4" s="1"/>
  <c r="AJ8" i="4"/>
  <c r="AJ18" i="4" s="1"/>
  <c r="AJ28" i="4" s="1"/>
  <c r="AO8" i="4"/>
  <c r="AO18" i="4" s="1"/>
  <c r="AO28" i="4" s="1"/>
  <c r="AY8" i="4"/>
  <c r="AY18" i="4" s="1"/>
  <c r="AY28" i="4" s="1"/>
  <c r="BC8" i="4"/>
  <c r="BC18" i="4" s="1"/>
  <c r="BC28" i="4" s="1"/>
  <c r="AP8" i="4"/>
  <c r="AP18" i="4" s="1"/>
  <c r="AP28" i="4" s="1"/>
  <c r="AK8" i="4"/>
  <c r="AK18" i="4" s="1"/>
  <c r="AK28" i="4" s="1"/>
  <c r="AQ8" i="4"/>
  <c r="AQ18" i="4" s="1"/>
  <c r="AQ28" i="4" s="1"/>
  <c r="AN8" i="4"/>
  <c r="AN18" i="4" s="1"/>
  <c r="AN28" i="4" s="1"/>
  <c r="AX8" i="4"/>
  <c r="AX18" i="4" s="1"/>
  <c r="AX28" i="4" s="1"/>
  <c r="AW8" i="4"/>
  <c r="AW18" i="4" s="1"/>
  <c r="AW28" i="4" s="1"/>
  <c r="BB8" i="4"/>
  <c r="BB18" i="4" s="1"/>
  <c r="BB28" i="4" s="1"/>
  <c r="BE8" i="4"/>
  <c r="BE18" i="4" s="1"/>
  <c r="BE28" i="4" s="1"/>
  <c r="AR8" i="4"/>
  <c r="AR18" i="4" s="1"/>
  <c r="AR28" i="4" s="1"/>
  <c r="AS8" i="4"/>
  <c r="AS18" i="4" s="1"/>
  <c r="AS28" i="4" s="1"/>
  <c r="AL8" i="4"/>
  <c r="AL18" i="4" s="1"/>
  <c r="AL28" i="4" s="1"/>
  <c r="AZ8" i="4"/>
  <c r="AZ18" i="4" s="1"/>
  <c r="AZ28" i="4" s="1"/>
  <c r="J21" i="4" s="1"/>
  <c r="BD8" i="4"/>
  <c r="BD18" i="4" s="1"/>
  <c r="BD28" i="4" s="1"/>
  <c r="AM8" i="4"/>
  <c r="AM18" i="4" s="1"/>
  <c r="AM28" i="4" s="1"/>
  <c r="BA8" i="4"/>
  <c r="BA18" i="4" s="1"/>
  <c r="BA28" i="4" s="1"/>
  <c r="AM6" i="4"/>
  <c r="AM16" i="4" s="1"/>
  <c r="AM26" i="4" s="1"/>
  <c r="BA6" i="4"/>
  <c r="BA16" i="4" s="1"/>
  <c r="BA26" i="4" s="1"/>
  <c r="BE6" i="4"/>
  <c r="BE16" i="4" s="1"/>
  <c r="BE26" i="4" s="1"/>
  <c r="BB6" i="4"/>
  <c r="BB16" i="4" s="1"/>
  <c r="BB26" i="4" s="1"/>
  <c r="AY6" i="4"/>
  <c r="AY16" i="4" s="1"/>
  <c r="AY26" i="4" s="1"/>
  <c r="AK6" i="4"/>
  <c r="AK16" i="4" s="1"/>
  <c r="AK26" i="4" s="1"/>
  <c r="AV6" i="4"/>
  <c r="AV16" i="4" s="1"/>
  <c r="AV26" i="4" s="1"/>
  <c r="BD6" i="4"/>
  <c r="BD16" i="4" s="1"/>
  <c r="BD26" i="4" s="1"/>
  <c r="AQ6" i="4"/>
  <c r="AQ16" i="4" s="1"/>
  <c r="AQ26" i="4" s="1"/>
  <c r="AN6" i="4"/>
  <c r="AN16" i="4" s="1"/>
  <c r="AN26" i="4" s="1"/>
  <c r="AP6" i="4"/>
  <c r="AP16" i="4" s="1"/>
  <c r="AP26" i="4" s="1"/>
  <c r="AS6" i="4"/>
  <c r="AS16" i="4" s="1"/>
  <c r="AS26" i="4" s="1"/>
  <c r="AW6" i="4"/>
  <c r="AW16" i="4" s="1"/>
  <c r="AW26" i="4" s="1"/>
  <c r="AX6" i="4"/>
  <c r="AX16" i="4" s="1"/>
  <c r="AX26" i="4" s="1"/>
  <c r="AR6" i="4"/>
  <c r="AR16" i="4" s="1"/>
  <c r="AR26" i="4" s="1"/>
  <c r="AO6" i="4"/>
  <c r="AO16" i="4" s="1"/>
  <c r="AO26" i="4" s="1"/>
  <c r="BC6" i="4"/>
  <c r="BC16" i="4" s="1"/>
  <c r="BC26" i="4" s="1"/>
  <c r="M19" i="4" s="1"/>
  <c r="AJ6" i="4"/>
  <c r="AJ16" i="4" s="1"/>
  <c r="AJ26" i="4" s="1"/>
  <c r="AZ6" i="4"/>
  <c r="AZ16" i="4" s="1"/>
  <c r="AZ26" i="4" s="1"/>
  <c r="AL6" i="4"/>
  <c r="AL16" i="4" s="1"/>
  <c r="AL26" i="4" s="1"/>
  <c r="K22" i="4"/>
  <c r="F24" i="4"/>
  <c r="I24" i="4"/>
  <c r="H24" i="4"/>
  <c r="L24" i="4"/>
  <c r="G24" i="4"/>
  <c r="K21" i="4" l="1"/>
  <c r="M25" i="4"/>
  <c r="F26" i="4"/>
  <c r="M15" i="6"/>
  <c r="O14" i="6"/>
  <c r="N14" i="6"/>
  <c r="L19" i="4"/>
  <c r="G19" i="4"/>
  <c r="K25" i="4"/>
  <c r="O27" i="4"/>
  <c r="O21" i="4"/>
  <c r="H26" i="4"/>
  <c r="K27" i="4"/>
  <c r="I27" i="4"/>
  <c r="N19" i="4"/>
  <c r="I21" i="4"/>
  <c r="K26" i="4"/>
  <c r="I25" i="4"/>
  <c r="J27" i="4"/>
  <c r="G21" i="4"/>
  <c r="J26" i="4"/>
  <c r="L26" i="4"/>
  <c r="I19" i="4"/>
  <c r="F19" i="4"/>
  <c r="N26" i="4"/>
  <c r="G26" i="4"/>
  <c r="O26" i="4"/>
  <c r="N25" i="4"/>
  <c r="F27" i="4"/>
  <c r="H19" i="4"/>
  <c r="N21" i="4"/>
  <c r="H21" i="4"/>
  <c r="M26" i="4"/>
  <c r="F25" i="4"/>
  <c r="F21" i="4"/>
  <c r="G25" i="4"/>
  <c r="I26" i="4"/>
  <c r="J19" i="4"/>
  <c r="O19" i="4"/>
  <c r="L25" i="4"/>
  <c r="M27" i="4"/>
  <c r="K19" i="4"/>
  <c r="M21" i="4"/>
  <c r="H25" i="4"/>
  <c r="L21" i="4"/>
  <c r="N27" i="4"/>
  <c r="O15" i="6" l="1"/>
  <c r="M16" i="6"/>
  <c r="N15" i="6"/>
  <c r="M17" i="6" l="1"/>
  <c r="N16" i="6"/>
  <c r="O16" i="6"/>
  <c r="N17" i="6" l="1"/>
  <c r="M18" i="6"/>
  <c r="O17" i="6"/>
  <c r="M19" i="6" l="1"/>
  <c r="N18" i="6"/>
  <c r="O18" i="6"/>
  <c r="O19" i="6" l="1"/>
  <c r="M20" i="6"/>
  <c r="N19" i="6"/>
  <c r="N20" i="6" l="1"/>
  <c r="O20" i="6"/>
  <c r="M21" i="6"/>
  <c r="N21" i="6" l="1"/>
  <c r="M22" i="6"/>
  <c r="O21" i="6"/>
  <c r="M23" i="6" l="1"/>
  <c r="O22" i="6"/>
  <c r="N22" i="6"/>
  <c r="O23" i="6" l="1"/>
  <c r="M24" i="6"/>
  <c r="N23" i="6"/>
  <c r="M25" i="6" l="1"/>
  <c r="N24" i="6"/>
  <c r="O24" i="6"/>
  <c r="N25" i="6" l="1"/>
  <c r="M26" i="6"/>
  <c r="O25" i="6"/>
  <c r="M27" i="6" l="1"/>
  <c r="N26" i="6"/>
  <c r="O26" i="6"/>
  <c r="O27" i="6" l="1"/>
  <c r="N27" i="6"/>
  <c r="M28" i="6"/>
  <c r="N28" i="6" l="1"/>
  <c r="O28" i="6"/>
  <c r="M29" i="6"/>
  <c r="N29" i="6" l="1"/>
  <c r="O29" i="6"/>
  <c r="M30" i="6"/>
  <c r="M31" i="6" l="1"/>
  <c r="N30" i="6"/>
  <c r="O30" i="6"/>
  <c r="O31" i="6" l="1"/>
  <c r="M32" i="6"/>
  <c r="N31" i="6"/>
  <c r="M33" i="6" l="1"/>
  <c r="N32" i="6"/>
  <c r="O32" i="6"/>
  <c r="N33" i="6" l="1"/>
  <c r="M34" i="6"/>
  <c r="O33" i="6"/>
  <c r="M35" i="6" l="1"/>
  <c r="N34" i="6"/>
  <c r="O34" i="6"/>
  <c r="O35" i="6" l="1"/>
  <c r="N35" i="6"/>
  <c r="M36" i="6"/>
  <c r="N36" i="6" l="1"/>
  <c r="O36" i="6"/>
  <c r="M37" i="6"/>
  <c r="N37" i="6" l="1"/>
  <c r="M38" i="6"/>
  <c r="O37" i="6"/>
  <c r="M39" i="6" l="1"/>
  <c r="N38" i="6"/>
  <c r="O38" i="6"/>
  <c r="O39" i="6" l="1"/>
  <c r="M40" i="6"/>
  <c r="N39" i="6"/>
  <c r="M41" i="6" l="1"/>
  <c r="N40" i="6"/>
  <c r="O40" i="6"/>
  <c r="N41" i="6" l="1"/>
  <c r="M42" i="6"/>
  <c r="O41" i="6"/>
  <c r="M43" i="6" l="1"/>
  <c r="N42" i="6"/>
  <c r="O42" i="6"/>
  <c r="O43" i="6" l="1"/>
  <c r="N43" i="6"/>
  <c r="M44" i="6"/>
  <c r="N44" i="6" l="1"/>
  <c r="O44" i="6"/>
  <c r="M45" i="6"/>
  <c r="N45" i="6" l="1"/>
  <c r="O45" i="6"/>
  <c r="M46" i="6"/>
  <c r="M47" i="6" l="1"/>
  <c r="O46" i="6"/>
  <c r="N46" i="6"/>
  <c r="O47" i="6" l="1"/>
  <c r="M48" i="6"/>
  <c r="N47" i="6"/>
  <c r="N48" i="6" l="1"/>
  <c r="O48" i="6"/>
</calcChain>
</file>

<file path=xl/sharedStrings.xml><?xml version="1.0" encoding="utf-8"?>
<sst xmlns="http://schemas.openxmlformats.org/spreadsheetml/2006/main" count="186" uniqueCount="114">
  <si>
    <t>n</t>
  </si>
  <si>
    <t>CV</t>
  </si>
  <si>
    <t>% Diff</t>
  </si>
  <si>
    <t>t_alpha/2(n-1)</t>
  </si>
  <si>
    <t>t_beta</t>
  </si>
  <si>
    <t>t_inv</t>
  </si>
  <si>
    <t>X_alpha/2+</t>
  </si>
  <si>
    <t>X_alpha/2-</t>
  </si>
  <si>
    <t>Difference</t>
  </si>
  <si>
    <t>df</t>
  </si>
  <si>
    <t>Confidence Level</t>
  </si>
  <si>
    <t>Constants</t>
  </si>
  <si>
    <t>Target Mean</t>
  </si>
  <si>
    <t>Target St. Dev</t>
  </si>
  <si>
    <t>Target (Constant) CV</t>
  </si>
  <si>
    <t>% Difference in Means</t>
  </si>
  <si>
    <t>Null Hypothesis</t>
  </si>
  <si>
    <t>Alternative</t>
  </si>
  <si>
    <t>Mean</t>
  </si>
  <si>
    <t>St. Dev</t>
  </si>
  <si>
    <t>Reps</t>
  </si>
  <si>
    <t>% Difference</t>
  </si>
  <si>
    <t>Test Power</t>
  </si>
  <si>
    <t>Hypotheses</t>
  </si>
  <si>
    <t>Mean of Diff</t>
  </si>
  <si>
    <t>St. Dev of Diff</t>
  </si>
  <si>
    <t>Calculations (DO NOT EDIT BEYOND THIS POINT!)</t>
  </si>
  <si>
    <t>Desired Test Power</t>
  </si>
  <si>
    <t>Target (Constant) St. Dev.</t>
  </si>
  <si>
    <t>The two sheets included in the workbook calculate power of a t-test based on two samples of size nReps when trying to separate two distributions with given means and variances (null and alternative)</t>
  </si>
  <si>
    <t xml:space="preserve">Both sheets allow to choose % difference in means of the null and alternative distributions and baseline (null) standard deviation. </t>
  </si>
  <si>
    <t>The standard deviation of the alternative distribution is then calculated either based on constant CV (Constant CV sheet) or is set equal to that of null distribution (Constant Variance Sheet)</t>
  </si>
  <si>
    <t>x</t>
  </si>
  <si>
    <t>t_1</t>
  </si>
  <si>
    <t>t_2</t>
  </si>
  <si>
    <t>The calculation of test power consists in determining the area under the pdf of alternative distribution outside of the bounds determining the 95% confidence interval of the null distribution (see explanation and figure)</t>
  </si>
  <si>
    <t>Step 1:</t>
  </si>
  <si>
    <t>mu</t>
  </si>
  <si>
    <t>sigma</t>
  </si>
  <si>
    <t>Null</t>
  </si>
  <si>
    <t>Alt</t>
  </si>
  <si>
    <t>mu_Diff = mu_Alt - mu_Null</t>
  </si>
  <si>
    <t>stdev_Diff = sqrt(stdev_Null^2+stdev_Alt^2)</t>
  </si>
  <si>
    <t>Step 2:</t>
  </si>
  <si>
    <t>Step 3:</t>
  </si>
  <si>
    <t>Assume that a researcher runs an experiment with n=4 reps</t>
  </si>
  <si>
    <t>Step 4:</t>
  </si>
  <si>
    <t>t_-</t>
  </si>
  <si>
    <t>t_+</t>
  </si>
  <si>
    <t>X_- = mu_Diff_Null + t_-*(stdev_Diff/sqrt(n))</t>
  </si>
  <si>
    <t>X_+ = mu_Diff_Null +  t_+*(stdev_Diff/sqrt(n))</t>
  </si>
  <si>
    <t>t_- = ((X_-) - mu_Diff_Alt)/(stdev_Diff/sqrt(n))</t>
  </si>
  <si>
    <t>t_+ = ((X_+) - mu_Diff_Alt)/(stdev_Diff/sqrt(n))</t>
  </si>
  <si>
    <t>Step 5:</t>
  </si>
  <si>
    <t>tCDF_- (left tail)</t>
  </si>
  <si>
    <t>1- tCDF_+ (right tail)</t>
  </si>
  <si>
    <t>Step 6:</t>
  </si>
  <si>
    <t>Add the above values to arrive to the test power</t>
  </si>
  <si>
    <t xml:space="preserve"> (cf. with the corresponding number in cell G21 in Constant Variance Sheet)</t>
  </si>
  <si>
    <t>Determine the parameters of difference distribution X. The test is then whether the mean of the difference distribution mu_Diff = 0 vs. the alternative of mu_Diff = 0.106</t>
  </si>
  <si>
    <t>Express the above limits in terms of values of difference distribution under the null hypothesis (mu_Diff = 0). This is the blue shaded area on the graph</t>
  </si>
  <si>
    <t>Determine 95% confidence limits (two-sided) of a t-Distribution with 2n-2 = 6 degrees of freedom</t>
  </si>
  <si>
    <r>
      <t xml:space="preserve">For further details, see, for example, </t>
    </r>
    <r>
      <rPr>
        <sz val="11"/>
        <color theme="1"/>
        <rFont val="Calibri Light"/>
        <family val="2"/>
      </rPr>
      <t>Sheshkin,D.J., Handbook of Parametric and Nonparametric Statistical Procedures, 3rd edition, Chapman &amp; Hall, 2004, pp. 143-147 and 387-389</t>
    </r>
  </si>
  <si>
    <t>Plot data</t>
  </si>
  <si>
    <t>ASSUMING THAT THE VARIANCE IS PROPORTIONAL TO THE MEAN</t>
  </si>
  <si>
    <t>ASSUMING THAT THE VARIANCE IS CONSTANT</t>
  </si>
  <si>
    <t>MAKE NO CHANGES ON THIS SPREADSHEET</t>
  </si>
  <si>
    <r>
      <t xml:space="preserve">Change values in green </t>
    </r>
    <r>
      <rPr>
        <b/>
        <i/>
        <sz val="18"/>
        <color rgb="FFFF0000"/>
        <rFont val="Comic Sans MS"/>
        <family val="4"/>
      </rPr>
      <t>only!</t>
    </r>
  </si>
  <si>
    <t>Athens, Georgia 30602</t>
  </si>
  <si>
    <t>gpesti@uga.edu</t>
  </si>
  <si>
    <t>The University of Georgia</t>
  </si>
  <si>
    <t>Department of Poultry Science</t>
  </si>
  <si>
    <r>
      <t>E</t>
    </r>
    <r>
      <rPr>
        <sz val="28"/>
        <color theme="0"/>
        <rFont val="Franklin Gothic Medium"/>
        <family val="2"/>
      </rPr>
      <t xml:space="preserve">xperimental </t>
    </r>
    <r>
      <rPr>
        <sz val="28"/>
        <color rgb="FFFF0000"/>
        <rFont val="Franklin Gothic Medium"/>
        <family val="2"/>
      </rPr>
      <t>P</t>
    </r>
    <r>
      <rPr>
        <sz val="28"/>
        <color theme="0"/>
        <rFont val="Franklin Gothic Medium"/>
        <family val="2"/>
      </rPr>
      <t>ower</t>
    </r>
    <r>
      <rPr>
        <sz val="28"/>
        <color rgb="FFFF0000"/>
        <rFont val="Franklin Gothic Medium"/>
        <family val="2"/>
      </rPr>
      <t xml:space="preserve"> G</t>
    </r>
    <r>
      <rPr>
        <sz val="28"/>
        <color theme="0"/>
        <rFont val="Franklin Gothic Medium"/>
        <family val="2"/>
      </rPr>
      <t>raphing</t>
    </r>
    <r>
      <rPr>
        <sz val="28"/>
        <color rgb="FFFF0000"/>
        <rFont val="Franklin Gothic Medium"/>
        <family val="2"/>
      </rPr>
      <t xml:space="preserve"> P</t>
    </r>
    <r>
      <rPr>
        <sz val="28"/>
        <color theme="0"/>
        <rFont val="Franklin Gothic Medium"/>
        <family val="2"/>
      </rPr>
      <t>rogram</t>
    </r>
  </si>
  <si>
    <t>Dmitry Vedenov</t>
  </si>
  <si>
    <t>Department of Agricultural Economics</t>
  </si>
  <si>
    <t>vedenov@tamu.edu</t>
  </si>
  <si>
    <t>Texas A&amp;M University</t>
  </si>
  <si>
    <t>College Station, TX 77843</t>
  </si>
  <si>
    <t>A workbook to demonstrate the expected frequency of declaring experimental differences significant at a specified probability with proportional variances &amp; differences between treatments</t>
  </si>
  <si>
    <t>Ricardo Nunes</t>
  </si>
  <si>
    <t>Department of Agriculture</t>
  </si>
  <si>
    <t>nunesrv@pq.cnpq.br</t>
  </si>
  <si>
    <t>Universidade Estadual do Oeste do Parana</t>
  </si>
  <si>
    <t>Mal. Candido Rondon, Parana, 85960-000, Brazil</t>
  </si>
  <si>
    <t>NOTES</t>
  </si>
  <si>
    <r>
      <t xml:space="preserve">Determining experimental power for planning purposes by it's very nature is a risky business.  Experiments are planned </t>
    </r>
    <r>
      <rPr>
        <b/>
        <u/>
        <sz val="11"/>
        <color theme="1"/>
        <rFont val="Comic Sans MS"/>
        <family val="4"/>
      </rPr>
      <t>because</t>
    </r>
    <r>
      <rPr>
        <b/>
        <sz val="11"/>
        <color theme="1"/>
        <rFont val="Comic Sans MS"/>
        <family val="4"/>
      </rPr>
      <t xml:space="preserve"> we don't know what the results will be!  We hope that the means and variances of control and treated groups will be similar to previous experiments, but that can't be assumed.  There is always the possibility that any imposed treatments will affect individuals differently, changing the variation between treatment groups.  </t>
    </r>
    <r>
      <rPr>
        <b/>
        <sz val="11"/>
        <color rgb="FF0070C0"/>
        <rFont val="Comic Sans MS"/>
        <family val="4"/>
      </rPr>
      <t xml:space="preserve">Sometimes the data is not "normally" distributed, e.g. frequency distributions do not resemble bell shaped curves.  To analyze non-normal data, some transformation is needed to make it appear normal.  QQ Plots may be helpful to see if a given transformation will make the data more "normal" and improve the accuracy of probability estimates using analyses of variance.  You can use the workbook QPDOL.exe to check if your data would benefit from some transformation to appear more normally distributed. </t>
    </r>
    <r>
      <rPr>
        <b/>
        <sz val="11"/>
        <color rgb="FF00B050"/>
        <rFont val="Comic Sans MS"/>
        <family val="4"/>
      </rPr>
      <t>If data is not-normally distributed, ITSEPG.exe may be helpful to visualize experimental power for planning experiments.</t>
    </r>
  </si>
  <si>
    <t>Please see the document "EPGP Guide" for more information on this workbook</t>
  </si>
  <si>
    <t>This illustration assumes the null distribution with the mean of 2.66 and standard deviation of 0.158 and an alternative distribution with the mean of 2.766 (+4%) and the same standard deviation of 0.158</t>
  </si>
  <si>
    <t>Express the above limits in terms of t-values under the alternative (mu_Diff = 0.106).</t>
  </si>
  <si>
    <t xml:space="preserve">Calculate the portion of alternative distributuion outside of the limits found at step 4. These are the yellow-shaded areas on the graph. </t>
  </si>
  <si>
    <t xml:space="preserve">Department of Animal Production </t>
  </si>
  <si>
    <t>Rashed Alhotan</t>
  </si>
  <si>
    <t xml:space="preserve">King Saud University </t>
  </si>
  <si>
    <t>Riyadh 11692, Saudi Arabia</t>
  </si>
  <si>
    <t>Gene Pesti</t>
  </si>
  <si>
    <t>ralhotan@KSU.EDU.SA</t>
  </si>
  <si>
    <t>When determining experimental power it is important  that both the mean of the control or reference group and standard deviations can be estimated</t>
  </si>
  <si>
    <t>Strain</t>
  </si>
  <si>
    <t>Sex</t>
  </si>
  <si>
    <t>Age</t>
  </si>
  <si>
    <t>BW Mean</t>
  </si>
  <si>
    <t>Min</t>
  </si>
  <si>
    <t>Max</t>
  </si>
  <si>
    <t>Variance</t>
  </si>
  <si>
    <t>Std Dev</t>
  </si>
  <si>
    <t>Std Error</t>
  </si>
  <si>
    <t>Ross</t>
  </si>
  <si>
    <t>Days</t>
  </si>
  <si>
    <t>Grams</t>
  </si>
  <si>
    <t>%</t>
  </si>
  <si>
    <t>F</t>
  </si>
  <si>
    <t>M</t>
  </si>
  <si>
    <t>The growth and variation of two strains of broiler chickens in 2015.</t>
  </si>
  <si>
    <r>
      <t xml:space="preserve">Two graphs are presented to estimate experimental power from an entered mean and standard deviation.  One graph is based on the assumption that the variances of both treatments are equal, and labeled "Constant Variance".  This is a basic assumption of analysis of variance. </t>
    </r>
    <r>
      <rPr>
        <b/>
        <sz val="11"/>
        <color rgb="FF00B0F0"/>
        <rFont val="Comic Sans MS"/>
        <family val="4"/>
      </rPr>
      <t xml:space="preserve"> The other graph is based on the assumption that coefficients of variation are equal between treatment groups, that variance increases with the mean, and is labeled "Constant CV". An example of when the Constant CV model may be most appropriate is shown below.  For instance, experience tells us that variation between mammals and birds increases as they grow (see the table and figure below):  The variance may be a few grams between newborns, but a few kg as they grow to maturity</t>
    </r>
    <r>
      <rPr>
        <b/>
        <sz val="11"/>
        <color rgb="FFFF0000"/>
        <rFont val="Comic Sans MS"/>
        <family val="4"/>
      </rPr>
      <t xml:space="preserve">  There are tests to show whether the variances of two groups are not equal.  It is not always possible to demonstrate that variations are different at some arbitrary level of probability.  That doesn't mean that they are not different only that the differences could not be demonstrated.  </t>
    </r>
    <r>
      <rPr>
        <b/>
        <sz val="11"/>
        <color rgb="FF008000"/>
        <rFont val="Comic Sans MS"/>
        <family val="4"/>
      </rPr>
      <t xml:space="preserve">The Constant CV assumption suggests slightly more replicates are necessary to provide the desired experimental power compared to the Constant Variance method, and so could be considered the more conservative estimate of experimental power.  Both methods are presented herein so individual researchers can choose the method they think more appropriate for their particular data. </t>
    </r>
    <r>
      <rPr>
        <b/>
        <sz val="11"/>
        <color theme="1"/>
        <rFont val="Comic Sans MS"/>
        <family val="4"/>
      </rPr>
      <t xml:space="preserve"> </t>
    </r>
    <r>
      <rPr>
        <b/>
        <sz val="11"/>
        <color rgb="FF0070C0"/>
        <rFont val="Comic Sans MS"/>
        <family val="4"/>
      </rPr>
      <t>And of course, the researchers have to decide on appropriate ANOVA methods after the planned experiments have been conducted and use a method for equal or unequal variance based on their results.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</si>
</sst>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0.000"/>
    <numFmt numFmtId="165" formatCode="0.0000"/>
    <numFmt numFmtId="166" formatCode="0.00000"/>
    <numFmt numFmtId="167" formatCode="0.0%"/>
    <numFmt numFmtId="168" formatCode="0.0"/>
  </numFmts>
  <fonts count="58" x14ac:knownFonts="1">
    <font>
      <sz val="11"/>
      <color theme="1"/>
      <name val="Calibri Light"/>
      <family val="2"/>
    </font>
    <font>
      <sz val="11"/>
      <color theme="1"/>
      <name val="Calibri"/>
      <family val="2"/>
      <scheme val="minor"/>
    </font>
    <font>
      <sz val="11"/>
      <color theme="1"/>
      <name val="Calibri"/>
      <family val="2"/>
      <scheme val="minor"/>
    </font>
    <font>
      <sz val="11"/>
      <color rgb="FF006100"/>
      <name val="Calibri Light"/>
      <family val="2"/>
    </font>
    <font>
      <sz val="11"/>
      <color rgb="FF9C5700"/>
      <name val="Calibri Light"/>
      <family val="2"/>
    </font>
    <font>
      <sz val="10"/>
      <name val="Verdana"/>
      <family val="2"/>
    </font>
    <font>
      <sz val="10"/>
      <name val="Franklin Gothic Medium"/>
      <family val="2"/>
    </font>
    <font>
      <sz val="11"/>
      <color theme="1"/>
      <name val="Calibri Light"/>
      <family val="2"/>
    </font>
    <font>
      <b/>
      <sz val="11"/>
      <color theme="1"/>
      <name val="Calibri Light"/>
      <family val="2"/>
    </font>
    <font>
      <b/>
      <i/>
      <sz val="11"/>
      <color theme="1"/>
      <name val="Calibri Light"/>
      <family val="2"/>
    </font>
    <font>
      <i/>
      <sz val="11"/>
      <color theme="1"/>
      <name val="Calibri Light"/>
      <family val="2"/>
    </font>
    <font>
      <sz val="11"/>
      <color theme="1"/>
      <name val="Comic Sans MS"/>
      <family val="4"/>
    </font>
    <font>
      <sz val="11"/>
      <name val="Calibri Light"/>
      <family val="2"/>
    </font>
    <font>
      <b/>
      <sz val="11"/>
      <name val="Calibri Light"/>
      <family val="2"/>
    </font>
    <font>
      <b/>
      <i/>
      <sz val="18"/>
      <color rgb="FF00B050"/>
      <name val="Comic Sans MS"/>
      <family val="4"/>
    </font>
    <font>
      <b/>
      <i/>
      <sz val="18"/>
      <color rgb="FFFF0000"/>
      <name val="Comic Sans MS"/>
      <family val="4"/>
    </font>
    <font>
      <b/>
      <sz val="11"/>
      <color rgb="FF00B050"/>
      <name val="Calibri Light"/>
      <family val="2"/>
    </font>
    <font>
      <sz val="14"/>
      <name val="Franklin Gothic Medium"/>
      <family val="2"/>
    </font>
    <font>
      <b/>
      <sz val="14"/>
      <color rgb="FFFF0000"/>
      <name val="Franklin Gothic Medium"/>
      <family val="2"/>
    </font>
    <font>
      <sz val="14"/>
      <color indexed="10"/>
      <name val="Franklin Gothic Medium"/>
      <family val="2"/>
    </font>
    <font>
      <sz val="14"/>
      <color theme="1"/>
      <name val="Franklin Gothic Medium"/>
      <family val="2"/>
    </font>
    <font>
      <u/>
      <sz val="10"/>
      <color indexed="12"/>
      <name val="Franklin Gothic Medium"/>
      <family val="2"/>
    </font>
    <font>
      <u/>
      <sz val="14"/>
      <color theme="1"/>
      <name val="Franklin Gothic Medium"/>
      <family val="2"/>
    </font>
    <font>
      <sz val="18"/>
      <color indexed="10"/>
      <name val="Franklin Gothic Medium"/>
      <family val="2"/>
    </font>
    <font>
      <sz val="10"/>
      <color theme="0"/>
      <name val="Franklin Gothic Medium"/>
      <family val="2"/>
    </font>
    <font>
      <sz val="16"/>
      <color theme="0"/>
      <name val="Franklin Gothic Medium"/>
      <family val="2"/>
    </font>
    <font>
      <b/>
      <i/>
      <sz val="20"/>
      <color theme="0"/>
      <name val="Comic Sans MS"/>
      <family val="4"/>
    </font>
    <font>
      <b/>
      <i/>
      <sz val="20"/>
      <color rgb="FFFFFF00"/>
      <name val="Comic Sans MS"/>
      <family val="4"/>
    </font>
    <font>
      <sz val="36"/>
      <color theme="0"/>
      <name val="Franklin Gothic Medium"/>
      <family val="2"/>
    </font>
    <font>
      <sz val="28"/>
      <color rgb="FFFF0000"/>
      <name val="Franklin Gothic Medium"/>
      <family val="2"/>
    </font>
    <font>
      <sz val="28"/>
      <color theme="0"/>
      <name val="Franklin Gothic Medium"/>
      <family val="2"/>
    </font>
    <font>
      <b/>
      <sz val="18"/>
      <color rgb="FFC00000"/>
      <name val="Franklin Gothic Medium"/>
      <family val="2"/>
    </font>
    <font>
      <b/>
      <sz val="14"/>
      <color rgb="FFC00000"/>
      <name val="Franklin Gothic Medium"/>
      <family val="2"/>
    </font>
    <font>
      <u/>
      <sz val="14"/>
      <color rgb="FFC00000"/>
      <name val="Franklin Gothic Medium"/>
      <family val="2"/>
    </font>
    <font>
      <sz val="10"/>
      <name val="Verdana"/>
      <family val="2"/>
    </font>
    <font>
      <u/>
      <sz val="10"/>
      <color indexed="12"/>
      <name val="Verdana"/>
      <family val="2"/>
    </font>
    <font>
      <u/>
      <sz val="18"/>
      <color rgb="FFC00000"/>
      <name val="Franklin Gothic Medium"/>
      <family val="2"/>
    </font>
    <font>
      <sz val="18"/>
      <color rgb="FFC00000"/>
      <name val="Franklin Gothic Medium"/>
      <family val="2"/>
    </font>
    <font>
      <sz val="10"/>
      <color rgb="FFC00000"/>
      <name val="Franklin Gothic Medium"/>
      <family val="2"/>
    </font>
    <font>
      <sz val="14"/>
      <color rgb="FFC00000"/>
      <name val="Franklin Gothic Medium"/>
      <family val="2"/>
    </font>
    <font>
      <sz val="12"/>
      <color rgb="FF002060"/>
      <name val="Franklin Gothic Medium"/>
      <family val="2"/>
    </font>
    <font>
      <b/>
      <sz val="12"/>
      <color rgb="FF002060"/>
      <name val="Verdana"/>
      <family val="2"/>
    </font>
    <font>
      <b/>
      <u/>
      <sz val="12"/>
      <color rgb="FF002060"/>
      <name val="Verdana"/>
      <family val="2"/>
    </font>
    <font>
      <sz val="12"/>
      <color rgb="FF002060"/>
      <name val="Verdana"/>
      <family val="2"/>
    </font>
    <font>
      <b/>
      <sz val="11"/>
      <color theme="1"/>
      <name val="Comic Sans MS"/>
      <family val="4"/>
    </font>
    <font>
      <b/>
      <u/>
      <sz val="11"/>
      <color theme="1"/>
      <name val="Comic Sans MS"/>
      <family val="4"/>
    </font>
    <font>
      <b/>
      <sz val="11"/>
      <color rgb="FF0070C0"/>
      <name val="Comic Sans MS"/>
      <family val="4"/>
    </font>
    <font>
      <b/>
      <sz val="11"/>
      <color rgb="FF00B050"/>
      <name val="Comic Sans MS"/>
      <family val="4"/>
    </font>
    <font>
      <b/>
      <sz val="11"/>
      <color rgb="FFFF0000"/>
      <name val="Comic Sans MS"/>
      <family val="4"/>
    </font>
    <font>
      <b/>
      <sz val="16"/>
      <color theme="1"/>
      <name val="Comic Sans MS"/>
      <family val="4"/>
    </font>
    <font>
      <b/>
      <sz val="16"/>
      <color theme="1"/>
      <name val="Calibri Light"/>
      <family val="2"/>
    </font>
    <font>
      <b/>
      <sz val="15"/>
      <color theme="1"/>
      <name val="Comic Sans MS"/>
      <family val="4"/>
    </font>
    <font>
      <b/>
      <sz val="15"/>
      <color theme="1"/>
      <name val="Calibri Light"/>
      <family val="2"/>
    </font>
    <font>
      <b/>
      <sz val="14"/>
      <color theme="1"/>
      <name val="Franklin Gothic Medium"/>
      <family val="2"/>
    </font>
    <font>
      <u/>
      <sz val="14"/>
      <name val="Franklin Gothic Medium"/>
      <family val="2"/>
    </font>
    <font>
      <sz val="26"/>
      <color rgb="FFFF0000"/>
      <name val="Franklin Gothic Medium"/>
      <family val="2"/>
    </font>
    <font>
      <b/>
      <sz val="11"/>
      <color rgb="FF00B0F0"/>
      <name val="Comic Sans MS"/>
      <family val="4"/>
    </font>
    <font>
      <b/>
      <sz val="11"/>
      <color rgb="FF008000"/>
      <name val="Comic Sans MS"/>
      <family val="4"/>
    </font>
  </fonts>
  <fills count="10">
    <fill>
      <patternFill patternType="none"/>
    </fill>
    <fill>
      <patternFill patternType="gray125"/>
    </fill>
    <fill>
      <patternFill patternType="solid">
        <fgColor rgb="FFC6EFCE"/>
      </patternFill>
    </fill>
    <fill>
      <patternFill patternType="solid">
        <fgColor rgb="FFFFEB9C"/>
      </patternFill>
    </fill>
    <fill>
      <patternFill patternType="solid">
        <fgColor theme="7"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theme="1"/>
        <bgColor indexed="64"/>
      </patternFill>
    </fill>
    <fill>
      <patternFill patternType="solid">
        <fgColor rgb="FF00206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2">
    <xf numFmtId="0" fontId="0" fillId="0" borderId="0"/>
    <xf numFmtId="0" fontId="3" fillId="2" borderId="0" applyNumberFormat="0" applyBorder="0" applyAlignment="0" applyProtection="0"/>
    <xf numFmtId="0" fontId="4" fillId="3" borderId="0" applyNumberFormat="0" applyBorder="0" applyAlignment="0" applyProtection="0"/>
    <xf numFmtId="0" fontId="5" fillId="0" borderId="0"/>
    <xf numFmtId="0" fontId="6" fillId="0" borderId="0"/>
    <xf numFmtId="43"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2" fillId="0" borderId="0"/>
    <xf numFmtId="0" fontId="21" fillId="0" borderId="0" applyNumberFormat="0" applyFill="0" applyBorder="0" applyAlignment="0" applyProtection="0">
      <alignment vertical="top"/>
      <protection locked="0"/>
    </xf>
    <xf numFmtId="0" fontId="34" fillId="0" borderId="0"/>
    <xf numFmtId="0" fontId="35" fillId="0" borderId="0" applyNumberFormat="0" applyFill="0" applyBorder="0" applyAlignment="0" applyProtection="0">
      <alignment vertical="top"/>
      <protection locked="0"/>
    </xf>
  </cellStyleXfs>
  <cellXfs count="137">
    <xf numFmtId="0" fontId="0" fillId="0" borderId="0" xfId="0"/>
    <xf numFmtId="9" fontId="0" fillId="0" borderId="0" xfId="0" applyNumberFormat="1"/>
    <xf numFmtId="165" fontId="0" fillId="0" borderId="0" xfId="0" applyNumberFormat="1"/>
    <xf numFmtId="0" fontId="8" fillId="0" borderId="0" xfId="0" applyFont="1"/>
    <xf numFmtId="0" fontId="0" fillId="0" borderId="0" xfId="0" applyAlignment="1">
      <alignment horizontal="center"/>
    </xf>
    <xf numFmtId="166" fontId="0" fillId="0" borderId="0" xfId="0" applyNumberFormat="1"/>
    <xf numFmtId="0" fontId="9" fillId="0" borderId="0" xfId="0" applyFont="1"/>
    <xf numFmtId="0" fontId="0" fillId="0" borderId="0" xfId="0" applyAlignment="1">
      <alignment horizontal="center"/>
    </xf>
    <xf numFmtId="0" fontId="10" fillId="0" borderId="0" xfId="0" applyFont="1"/>
    <xf numFmtId="164" fontId="0" fillId="0" borderId="0" xfId="0" applyNumberFormat="1"/>
    <xf numFmtId="164" fontId="0" fillId="0" borderId="0" xfId="7" applyNumberFormat="1" applyFont="1"/>
    <xf numFmtId="0" fontId="10" fillId="0" borderId="0" xfId="0" applyFont="1" applyFill="1"/>
    <xf numFmtId="9" fontId="0" fillId="0" borderId="0" xfId="0" applyNumberFormat="1" applyAlignment="1">
      <alignment horizontal="center"/>
    </xf>
    <xf numFmtId="0" fontId="0" fillId="5" borderId="0" xfId="0" applyFill="1"/>
    <xf numFmtId="0" fontId="8" fillId="5" borderId="0" xfId="0" applyFont="1" applyFill="1"/>
    <xf numFmtId="0" fontId="0" fillId="5" borderId="0" xfId="0" applyFill="1" applyAlignment="1">
      <alignment horizontal="center"/>
    </xf>
    <xf numFmtId="0" fontId="5" fillId="5" borderId="0" xfId="3" applyFont="1" applyFill="1" applyBorder="1"/>
    <xf numFmtId="166" fontId="4" fillId="5" borderId="0" xfId="2" applyNumberFormat="1" applyFill="1"/>
    <xf numFmtId="164" fontId="5" fillId="5" borderId="0" xfId="3" applyNumberFormat="1" applyFill="1"/>
    <xf numFmtId="9" fontId="5" fillId="5" borderId="0" xfId="3" applyNumberFormat="1" applyFill="1"/>
    <xf numFmtId="166" fontId="5" fillId="5" borderId="0" xfId="3" applyNumberFormat="1" applyFill="1"/>
    <xf numFmtId="0" fontId="5" fillId="5" borderId="0" xfId="3" applyFill="1"/>
    <xf numFmtId="166" fontId="0" fillId="5" borderId="0" xfId="0" applyNumberFormat="1" applyFill="1"/>
    <xf numFmtId="9" fontId="0" fillId="5" borderId="0" xfId="0" applyNumberFormat="1" applyFill="1"/>
    <xf numFmtId="165" fontId="0" fillId="5" borderId="0" xfId="0" applyNumberFormat="1" applyFill="1"/>
    <xf numFmtId="0" fontId="0" fillId="4" borderId="0" xfId="0" applyFill="1"/>
    <xf numFmtId="0" fontId="8" fillId="4" borderId="0" xfId="0" applyFont="1" applyFill="1"/>
    <xf numFmtId="0" fontId="0" fillId="4" borderId="0" xfId="0" applyFill="1" applyAlignment="1">
      <alignment horizontal="center"/>
    </xf>
    <xf numFmtId="0" fontId="5" fillId="4" borderId="0" xfId="3" applyFont="1" applyFill="1" applyBorder="1"/>
    <xf numFmtId="166" fontId="4" fillId="4" borderId="0" xfId="2" applyNumberFormat="1" applyFill="1"/>
    <xf numFmtId="164" fontId="5" fillId="4" borderId="0" xfId="3" applyNumberFormat="1" applyFill="1"/>
    <xf numFmtId="10" fontId="5" fillId="4" borderId="0" xfId="6" applyNumberFormat="1" applyFont="1" applyFill="1"/>
    <xf numFmtId="9" fontId="5" fillId="4" borderId="0" xfId="3" applyNumberFormat="1" applyFill="1"/>
    <xf numFmtId="166" fontId="5" fillId="4" borderId="0" xfId="3" applyNumberFormat="1" applyFill="1"/>
    <xf numFmtId="0" fontId="5" fillId="4" borderId="0" xfId="3" applyFill="1"/>
    <xf numFmtId="166" fontId="0" fillId="4" borderId="0" xfId="0" applyNumberFormat="1" applyFill="1"/>
    <xf numFmtId="9" fontId="0" fillId="4" borderId="0" xfId="0" applyNumberFormat="1" applyFill="1"/>
    <xf numFmtId="0" fontId="0" fillId="5" borderId="0" xfId="0" applyFill="1" applyAlignment="1">
      <alignment horizontal="center" vertical="center"/>
    </xf>
    <xf numFmtId="9" fontId="0" fillId="5" borderId="0" xfId="0" applyNumberFormat="1" applyFill="1" applyAlignment="1">
      <alignment horizontal="center" vertical="center"/>
    </xf>
    <xf numFmtId="0" fontId="12" fillId="4" borderId="0" xfId="0" applyFont="1" applyFill="1"/>
    <xf numFmtId="0" fontId="13" fillId="4" borderId="0" xfId="0" applyFont="1" applyFill="1"/>
    <xf numFmtId="0" fontId="12" fillId="4" borderId="0" xfId="0" applyFont="1" applyFill="1" applyAlignment="1">
      <alignment horizontal="center"/>
    </xf>
    <xf numFmtId="0" fontId="13" fillId="0" borderId="0" xfId="1" applyFont="1" applyFill="1" applyAlignment="1">
      <alignment horizontal="center" vertical="center"/>
    </xf>
    <xf numFmtId="9" fontId="13" fillId="0" borderId="0" xfId="1" applyNumberFormat="1" applyFont="1" applyFill="1" applyAlignment="1">
      <alignment horizontal="center" vertical="center"/>
    </xf>
    <xf numFmtId="164" fontId="5" fillId="4" borderId="0" xfId="3" applyNumberFormat="1" applyFont="1" applyFill="1"/>
    <xf numFmtId="0" fontId="12" fillId="4" borderId="0" xfId="2" applyFont="1" applyFill="1"/>
    <xf numFmtId="10" fontId="12" fillId="4" borderId="0" xfId="2" applyNumberFormat="1" applyFont="1" applyFill="1"/>
    <xf numFmtId="0" fontId="12" fillId="4" borderId="0" xfId="0" applyFont="1" applyFill="1" applyAlignment="1">
      <alignment horizontal="center" vertical="center"/>
    </xf>
    <xf numFmtId="9" fontId="12" fillId="4" borderId="0" xfId="0" applyNumberFormat="1" applyFont="1" applyFill="1" applyAlignment="1">
      <alignment horizontal="center" vertical="center"/>
    </xf>
    <xf numFmtId="165" fontId="12" fillId="4" borderId="0" xfId="0" applyNumberFormat="1" applyFont="1" applyFill="1"/>
    <xf numFmtId="0" fontId="15" fillId="4" borderId="0" xfId="0" applyFont="1" applyFill="1"/>
    <xf numFmtId="0" fontId="11" fillId="4" borderId="0" xfId="0" applyFont="1" applyFill="1"/>
    <xf numFmtId="0" fontId="2" fillId="0" borderId="0" xfId="8"/>
    <xf numFmtId="9" fontId="16" fillId="0" borderId="0" xfId="1" applyNumberFormat="1" applyFont="1" applyFill="1" applyAlignment="1">
      <alignment horizontal="center" vertical="center"/>
    </xf>
    <xf numFmtId="0" fontId="16" fillId="0" borderId="0" xfId="1" applyFont="1" applyFill="1"/>
    <xf numFmtId="0" fontId="16" fillId="0" borderId="0" xfId="1" applyFont="1" applyFill="1" applyAlignment="1">
      <alignment horizontal="center" vertical="center"/>
    </xf>
    <xf numFmtId="0" fontId="13" fillId="4" borderId="0" xfId="0" applyFont="1" applyFill="1" applyAlignment="1">
      <alignment horizontal="center" vertical="center"/>
    </xf>
    <xf numFmtId="167" fontId="5" fillId="5" borderId="0" xfId="6" applyNumberFormat="1" applyFont="1" applyFill="1"/>
    <xf numFmtId="0" fontId="6" fillId="0" borderId="0" xfId="4"/>
    <xf numFmtId="0" fontId="6" fillId="6" borderId="0" xfId="4" applyFill="1"/>
    <xf numFmtId="0" fontId="19" fillId="6" borderId="0" xfId="4" applyFont="1" applyFill="1"/>
    <xf numFmtId="0" fontId="20" fillId="6" borderId="0" xfId="4" applyFont="1" applyFill="1"/>
    <xf numFmtId="0" fontId="24" fillId="8" borderId="0" xfId="4" applyFont="1" applyFill="1"/>
    <xf numFmtId="0" fontId="25" fillId="8" borderId="0" xfId="4" applyFont="1" applyFill="1" applyAlignment="1">
      <alignment horizontal="center" wrapText="1"/>
    </xf>
    <xf numFmtId="0" fontId="24" fillId="8" borderId="0" xfId="4" applyFont="1" applyFill="1" applyAlignment="1">
      <alignment horizontal="center" vertical="center" wrapText="1"/>
    </xf>
    <xf numFmtId="0" fontId="26" fillId="8" borderId="0" xfId="4" applyFont="1" applyFill="1" applyAlignment="1">
      <alignment horizontal="center" vertical="center" wrapText="1"/>
    </xf>
    <xf numFmtId="0" fontId="28" fillId="8" borderId="0" xfId="4" applyFont="1" applyFill="1"/>
    <xf numFmtId="0" fontId="29" fillId="8" borderId="0" xfId="4" applyFont="1" applyFill="1" applyAlignment="1">
      <alignment horizontal="center" vertical="center"/>
    </xf>
    <xf numFmtId="0" fontId="17" fillId="7" borderId="0" xfId="4" applyFont="1" applyFill="1"/>
    <xf numFmtId="0" fontId="6" fillId="7" borderId="0" xfId="4" applyFill="1"/>
    <xf numFmtId="0" fontId="18" fillId="7" borderId="0" xfId="4" applyFont="1" applyFill="1" applyAlignment="1"/>
    <xf numFmtId="0" fontId="31" fillId="6" borderId="0" xfId="4" applyFont="1" applyFill="1"/>
    <xf numFmtId="0" fontId="32" fillId="6" borderId="0" xfId="4" applyFont="1" applyFill="1"/>
    <xf numFmtId="0" fontId="33" fillId="6" borderId="0" xfId="4" applyFont="1" applyFill="1"/>
    <xf numFmtId="0" fontId="23" fillId="9" borderId="0" xfId="4" applyFont="1" applyFill="1"/>
    <xf numFmtId="0" fontId="27" fillId="9" borderId="0" xfId="4" applyFont="1" applyFill="1" applyAlignment="1">
      <alignment horizontal="center" vertical="center" wrapText="1"/>
    </xf>
    <xf numFmtId="0" fontId="6" fillId="9" borderId="0" xfId="4" applyFill="1"/>
    <xf numFmtId="0" fontId="23" fillId="8" borderId="0" xfId="4" applyFont="1" applyFill="1"/>
    <xf numFmtId="0" fontId="6" fillId="8" borderId="0" xfId="4" applyFill="1"/>
    <xf numFmtId="0" fontId="36" fillId="6" borderId="0" xfId="4" applyFont="1" applyFill="1"/>
    <xf numFmtId="0" fontId="37" fillId="6" borderId="0" xfId="4" applyFont="1" applyFill="1"/>
    <xf numFmtId="0" fontId="38" fillId="6" borderId="0" xfId="4" applyFont="1" applyFill="1"/>
    <xf numFmtId="0" fontId="39" fillId="6" borderId="0" xfId="4" applyFont="1" applyFill="1"/>
    <xf numFmtId="0" fontId="40" fillId="9" borderId="0" xfId="10" applyFont="1" applyFill="1"/>
    <xf numFmtId="0" fontId="41" fillId="6" borderId="0" xfId="10" applyFont="1" applyFill="1"/>
    <xf numFmtId="0" fontId="41" fillId="9" borderId="0" xfId="10" applyFont="1" applyFill="1"/>
    <xf numFmtId="0" fontId="42" fillId="9" borderId="0" xfId="11" applyFont="1" applyFill="1" applyAlignment="1" applyProtection="1"/>
    <xf numFmtId="0" fontId="43" fillId="9" borderId="0" xfId="10" applyFont="1" applyFill="1"/>
    <xf numFmtId="0" fontId="40" fillId="6" borderId="0" xfId="4" applyFont="1" applyFill="1"/>
    <xf numFmtId="0" fontId="40" fillId="6" borderId="0" xfId="10" applyFont="1" applyFill="1"/>
    <xf numFmtId="0" fontId="43" fillId="6" borderId="0" xfId="10" applyFont="1" applyFill="1"/>
    <xf numFmtId="0" fontId="42" fillId="6" borderId="0" xfId="11" applyFont="1" applyFill="1" applyAlignment="1" applyProtection="1"/>
    <xf numFmtId="0" fontId="20" fillId="9" borderId="0" xfId="4" applyFont="1" applyFill="1"/>
    <xf numFmtId="0" fontId="20" fillId="9" borderId="0" xfId="4" applyFont="1" applyFill="1" applyAlignment="1">
      <alignment horizontal="center" vertical="center" wrapText="1"/>
    </xf>
    <xf numFmtId="0" fontId="20" fillId="9" borderId="0" xfId="0" applyFont="1" applyFill="1" applyAlignment="1">
      <alignment vertical="center"/>
    </xf>
    <xf numFmtId="0" fontId="20" fillId="9" borderId="0" xfId="0" applyFont="1" applyFill="1" applyBorder="1" applyAlignment="1">
      <alignment vertical="center"/>
    </xf>
    <xf numFmtId="0" fontId="6" fillId="9" borderId="0" xfId="4" applyFont="1" applyFill="1"/>
    <xf numFmtId="0" fontId="17" fillId="6" borderId="0" xfId="4" applyFont="1" applyFill="1"/>
    <xf numFmtId="0" fontId="54" fillId="6" borderId="0" xfId="4" applyFont="1" applyFill="1"/>
    <xf numFmtId="0" fontId="22" fillId="6" borderId="0" xfId="4" applyFont="1" applyFill="1"/>
    <xf numFmtId="168" fontId="55" fillId="9" borderId="0" xfId="4" applyNumberFormat="1" applyFont="1" applyFill="1" applyAlignment="1">
      <alignment horizontal="center" vertical="center"/>
    </xf>
    <xf numFmtId="0" fontId="2" fillId="9" borderId="0" xfId="8" applyFill="1"/>
    <xf numFmtId="0" fontId="2" fillId="9" borderId="0" xfId="8" applyFill="1" applyAlignment="1">
      <alignment horizontal="center" vertical="center"/>
    </xf>
    <xf numFmtId="164" fontId="2" fillId="9" borderId="0" xfId="8" applyNumberFormat="1" applyFill="1" applyAlignment="1">
      <alignment horizontal="center" vertical="center"/>
    </xf>
    <xf numFmtId="166" fontId="2" fillId="9" borderId="0" xfId="8" applyNumberFormat="1" applyFill="1" applyAlignment="1">
      <alignment horizontal="center" vertical="center"/>
    </xf>
    <xf numFmtId="0" fontId="2" fillId="9" borderId="1" xfId="8" applyFill="1" applyBorder="1" applyAlignment="1">
      <alignment horizontal="center" vertical="center"/>
    </xf>
    <xf numFmtId="164" fontId="2" fillId="9" borderId="1" xfId="8" applyNumberFormat="1" applyFill="1" applyBorder="1" applyAlignment="1">
      <alignment horizontal="center" vertical="center"/>
    </xf>
    <xf numFmtId="166" fontId="2" fillId="9" borderId="1" xfId="8" applyNumberFormat="1" applyFill="1" applyBorder="1" applyAlignment="1">
      <alignment horizontal="center" vertical="center"/>
    </xf>
    <xf numFmtId="168" fontId="2" fillId="9" borderId="1" xfId="8" applyNumberFormat="1" applyFill="1" applyBorder="1" applyAlignment="1">
      <alignment horizontal="center" vertical="center"/>
    </xf>
    <xf numFmtId="0" fontId="2" fillId="9" borderId="0" xfId="8" applyFont="1" applyFill="1" applyAlignment="1">
      <alignment horizontal="center" vertical="center"/>
    </xf>
    <xf numFmtId="0" fontId="2" fillId="9" borderId="1" xfId="8" applyFont="1" applyFill="1" applyBorder="1" applyAlignment="1">
      <alignment horizontal="center" vertical="center"/>
    </xf>
    <xf numFmtId="0" fontId="2" fillId="9" borderId="2" xfId="8" applyFont="1" applyFill="1" applyBorder="1" applyAlignment="1">
      <alignment horizontal="center" vertical="center"/>
    </xf>
    <xf numFmtId="0" fontId="2" fillId="9" borderId="2" xfId="8" applyFill="1" applyBorder="1" applyAlignment="1">
      <alignment horizontal="center" vertical="center"/>
    </xf>
    <xf numFmtId="164" fontId="2" fillId="9" borderId="2" xfId="8" applyNumberFormat="1" applyFill="1" applyBorder="1" applyAlignment="1">
      <alignment horizontal="center" vertical="center"/>
    </xf>
    <xf numFmtId="166" fontId="2" fillId="9" borderId="2" xfId="8" applyNumberFormat="1" applyFill="1" applyBorder="1" applyAlignment="1">
      <alignment horizontal="center" vertical="center"/>
    </xf>
    <xf numFmtId="0" fontId="2" fillId="9" borderId="0" xfId="8" applyFill="1" applyAlignment="1">
      <alignment horizontal="center"/>
    </xf>
    <xf numFmtId="0" fontId="2" fillId="9" borderId="2" xfId="8" applyFill="1" applyBorder="1" applyAlignment="1">
      <alignment horizontal="center"/>
    </xf>
    <xf numFmtId="0" fontId="2" fillId="9" borderId="1" xfId="8" applyFill="1" applyBorder="1" applyAlignment="1">
      <alignment horizontal="center"/>
    </xf>
    <xf numFmtId="0" fontId="29" fillId="8" borderId="0" xfId="4" applyFont="1" applyFill="1" applyAlignment="1">
      <alignment horizontal="center" vertical="center"/>
    </xf>
    <xf numFmtId="0" fontId="22" fillId="6" borderId="0" xfId="9" applyFont="1" applyFill="1" applyAlignment="1" applyProtection="1">
      <alignment horizontal="center"/>
    </xf>
    <xf numFmtId="0" fontId="32" fillId="6" borderId="0" xfId="4" applyFont="1" applyFill="1" applyAlignment="1">
      <alignment horizontal="center" vertical="center" wrapText="1"/>
    </xf>
    <xf numFmtId="0" fontId="27" fillId="8" borderId="0" xfId="4" applyFont="1" applyFill="1" applyAlignment="1">
      <alignment horizontal="center" vertical="center" wrapText="1"/>
    </xf>
    <xf numFmtId="0" fontId="53" fillId="6" borderId="0" xfId="4" applyFont="1" applyFill="1" applyAlignment="1">
      <alignment horizontal="center" vertical="center"/>
    </xf>
    <xf numFmtId="0" fontId="1" fillId="9" borderId="3" xfId="8" applyFont="1" applyFill="1" applyBorder="1" applyAlignment="1">
      <alignment horizontal="center" vertical="center"/>
    </xf>
    <xf numFmtId="0" fontId="1" fillId="9" borderId="4" xfId="8" applyFont="1" applyFill="1" applyBorder="1" applyAlignment="1">
      <alignment horizontal="center" vertical="center"/>
    </xf>
    <xf numFmtId="0" fontId="1" fillId="9" borderId="5" xfId="8" applyFont="1" applyFill="1" applyBorder="1" applyAlignment="1">
      <alignment horizontal="center" vertical="center"/>
    </xf>
    <xf numFmtId="0" fontId="44" fillId="9" borderId="0" xfId="8" applyFont="1" applyFill="1" applyAlignment="1">
      <alignment horizontal="left" vertical="top" wrapText="1"/>
    </xf>
    <xf numFmtId="0" fontId="2" fillId="9" borderId="0" xfId="8" applyFont="1" applyFill="1" applyAlignment="1">
      <alignment horizontal="left" vertical="top" wrapText="1"/>
    </xf>
    <xf numFmtId="0" fontId="11" fillId="9" borderId="0" xfId="8" applyFont="1" applyFill="1" applyAlignment="1">
      <alignment horizontal="left" vertical="top" wrapText="1"/>
    </xf>
    <xf numFmtId="0" fontId="48" fillId="9" borderId="0" xfId="8" applyFont="1" applyFill="1" applyAlignment="1">
      <alignment horizontal="left" wrapText="1"/>
    </xf>
    <xf numFmtId="0" fontId="0" fillId="5" borderId="0" xfId="0" applyFill="1" applyAlignment="1">
      <alignment horizontal="center"/>
    </xf>
    <xf numFmtId="0" fontId="14" fillId="0" borderId="0" xfId="0" applyFont="1" applyFill="1" applyAlignment="1">
      <alignment horizontal="center" vertical="center"/>
    </xf>
    <xf numFmtId="0" fontId="49" fillId="0" borderId="0" xfId="0" applyFont="1" applyFill="1" applyAlignment="1">
      <alignment horizontal="center" vertical="center" wrapText="1"/>
    </xf>
    <xf numFmtId="0" fontId="50" fillId="0" borderId="0" xfId="0" applyFont="1" applyFill="1" applyAlignment="1">
      <alignment horizontal="center" vertical="center" wrapText="1"/>
    </xf>
    <xf numFmtId="0" fontId="12" fillId="4" borderId="0" xfId="0" applyFont="1" applyFill="1" applyAlignment="1">
      <alignment horizontal="center"/>
    </xf>
    <xf numFmtId="0" fontId="51" fillId="0" borderId="0" xfId="0" applyFont="1" applyFill="1" applyAlignment="1">
      <alignment horizontal="center" vertical="center" wrapText="1"/>
    </xf>
    <xf numFmtId="0" fontId="52" fillId="0" borderId="0" xfId="0" applyFont="1" applyFill="1" applyAlignment="1">
      <alignment horizontal="center" vertical="center" wrapText="1"/>
    </xf>
  </cellXfs>
  <cellStyles count="12">
    <cellStyle name="Comma" xfId="7" builtinId="3"/>
    <cellStyle name="Comma 2" xfId="5"/>
    <cellStyle name="Good" xfId="1" builtinId="26"/>
    <cellStyle name="Hyperlink" xfId="9" builtinId="8"/>
    <cellStyle name="Hyperlink 2" xfId="11"/>
    <cellStyle name="Neutral" xfId="2" builtinId="28"/>
    <cellStyle name="Normal" xfId="0" builtinId="0"/>
    <cellStyle name="Normal 2" xfId="4"/>
    <cellStyle name="Normal 3" xfId="3"/>
    <cellStyle name="Normal 4" xfId="8"/>
    <cellStyle name="Normal 5" xfId="10"/>
    <cellStyle name="Percent" xfId="6" builtinId="5"/>
  </cellStyles>
  <dxfs count="2">
    <dxf>
      <font>
        <b/>
        <i val="0"/>
      </font>
      <fill>
        <patternFill>
          <bgColor rgb="FFFFFF00"/>
        </patternFill>
      </fill>
    </dxf>
    <dxf>
      <font>
        <b/>
        <i val="0"/>
      </font>
      <fill>
        <patternFill>
          <bgColor rgb="FFFFFF00"/>
        </patternFill>
      </fill>
    </dxf>
  </dxfs>
  <tableStyles count="0" defaultTableStyle="TableStyleMedium2" defaultPivotStyle="PivotStyleLight16"/>
  <colors>
    <mruColors>
      <color rgb="FF008000"/>
      <color rgb="FFFF6600"/>
      <color rgb="FF800000"/>
      <color rgb="FFCC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Calculation of Test Power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8299922030667934E-2"/>
          <c:y val="8.8537232855802561E-2"/>
          <c:w val="0.90233596118859916"/>
          <c:h val="0.76585499375197874"/>
        </c:manualLayout>
      </c:layout>
      <c:lineChart>
        <c:grouping val="standard"/>
        <c:varyColors val="0"/>
        <c:ser>
          <c:idx val="1"/>
          <c:order val="0"/>
          <c:tx>
            <c:strRef>
              <c:f>'Calculation of Test Power'!$N$6</c:f>
              <c:strCache>
                <c:ptCount val="1"/>
                <c:pt idx="0">
                  <c:v>Null</c:v>
                </c:pt>
              </c:strCache>
            </c:strRef>
          </c:tx>
          <c:spPr>
            <a:ln w="28575" cap="rnd">
              <a:solidFill>
                <a:schemeClr val="accent5"/>
              </a:solidFill>
              <a:round/>
            </a:ln>
            <a:effectLst/>
          </c:spPr>
          <c:marker>
            <c:symbol val="none"/>
          </c:marker>
          <c:cat>
            <c:numRef>
              <c:f>'Calculation of Test Power'!$M$8:$M$48</c:f>
              <c:numCache>
                <c:formatCode>0.000</c:formatCode>
                <c:ptCount val="41"/>
                <c:pt idx="0">
                  <c:v>-0.5</c:v>
                </c:pt>
                <c:pt idx="1">
                  <c:v>-0.47499999999999998</c:v>
                </c:pt>
                <c:pt idx="2">
                  <c:v>-0.44999999999999996</c:v>
                </c:pt>
                <c:pt idx="3">
                  <c:v>-0.42499999999999993</c:v>
                </c:pt>
                <c:pt idx="4">
                  <c:v>-0.39999999999999991</c:v>
                </c:pt>
                <c:pt idx="5">
                  <c:v>-0.37499999999999989</c:v>
                </c:pt>
                <c:pt idx="6">
                  <c:v>-0.34999999999999987</c:v>
                </c:pt>
                <c:pt idx="7">
                  <c:v>-0.32499999999999984</c:v>
                </c:pt>
                <c:pt idx="8">
                  <c:v>-0.29999999999999982</c:v>
                </c:pt>
                <c:pt idx="9">
                  <c:v>-0.2749999999999998</c:v>
                </c:pt>
                <c:pt idx="10">
                  <c:v>-0.24999999999999981</c:v>
                </c:pt>
                <c:pt idx="11">
                  <c:v>-0.22499999999999981</c:v>
                </c:pt>
                <c:pt idx="12">
                  <c:v>-0.19999999999999982</c:v>
                </c:pt>
                <c:pt idx="13">
                  <c:v>-0.17499999999999982</c:v>
                </c:pt>
                <c:pt idx="14">
                  <c:v>-0.14999999999999983</c:v>
                </c:pt>
                <c:pt idx="15">
                  <c:v>-0.12499999999999983</c:v>
                </c:pt>
                <c:pt idx="16">
                  <c:v>-9.9999999999999839E-2</c:v>
                </c:pt>
                <c:pt idx="17">
                  <c:v>-7.4999999999999845E-2</c:v>
                </c:pt>
                <c:pt idx="18">
                  <c:v>-4.9999999999999843E-2</c:v>
                </c:pt>
                <c:pt idx="19">
                  <c:v>-2.4999999999999842E-2</c:v>
                </c:pt>
                <c:pt idx="20">
                  <c:v>1.5959455978986625E-16</c:v>
                </c:pt>
                <c:pt idx="21">
                  <c:v>2.5000000000000161E-2</c:v>
                </c:pt>
                <c:pt idx="22">
                  <c:v>5.0000000000000162E-2</c:v>
                </c:pt>
                <c:pt idx="23">
                  <c:v>7.5000000000000164E-2</c:v>
                </c:pt>
                <c:pt idx="24">
                  <c:v>0.10000000000000017</c:v>
                </c:pt>
                <c:pt idx="25">
                  <c:v>0.12500000000000017</c:v>
                </c:pt>
                <c:pt idx="26">
                  <c:v>0.15000000000000016</c:v>
                </c:pt>
                <c:pt idx="27">
                  <c:v>0.17500000000000016</c:v>
                </c:pt>
                <c:pt idx="28">
                  <c:v>0.20000000000000015</c:v>
                </c:pt>
                <c:pt idx="29">
                  <c:v>0.22500000000000014</c:v>
                </c:pt>
                <c:pt idx="30">
                  <c:v>0.25000000000000017</c:v>
                </c:pt>
                <c:pt idx="31">
                  <c:v>0.27500000000000019</c:v>
                </c:pt>
                <c:pt idx="32">
                  <c:v>0.30000000000000021</c:v>
                </c:pt>
                <c:pt idx="33">
                  <c:v>0.32500000000000023</c:v>
                </c:pt>
                <c:pt idx="34">
                  <c:v>0.35000000000000026</c:v>
                </c:pt>
                <c:pt idx="35">
                  <c:v>0.37500000000000028</c:v>
                </c:pt>
                <c:pt idx="36">
                  <c:v>0.4000000000000003</c:v>
                </c:pt>
                <c:pt idx="37">
                  <c:v>0.42500000000000032</c:v>
                </c:pt>
                <c:pt idx="38">
                  <c:v>0.45000000000000034</c:v>
                </c:pt>
                <c:pt idx="39">
                  <c:v>0.47500000000000037</c:v>
                </c:pt>
                <c:pt idx="40">
                  <c:v>0.50000000000000033</c:v>
                </c:pt>
              </c:numCache>
            </c:numRef>
          </c:cat>
          <c:val>
            <c:numRef>
              <c:f>'Calculation of Test Power'!$N$8:$N$48</c:f>
              <c:numCache>
                <c:formatCode>0.00000</c:formatCode>
                <c:ptCount val="41"/>
                <c:pt idx="0">
                  <c:v>2.2507802196170385E-3</c:v>
                </c:pt>
                <c:pt idx="1">
                  <c:v>2.9571815973388101E-3</c:v>
                </c:pt>
                <c:pt idx="2">
                  <c:v>3.913730258348712E-3</c:v>
                </c:pt>
                <c:pt idx="3">
                  <c:v>5.2173545675146503E-3</c:v>
                </c:pt>
                <c:pt idx="4">
                  <c:v>7.0045600255189766E-3</c:v>
                </c:pt>
                <c:pt idx="5">
                  <c:v>9.4674775897410062E-3</c:v>
                </c:pt>
                <c:pt idx="6">
                  <c:v>1.2875563217844726E-2</c:v>
                </c:pt>
                <c:pt idx="7">
                  <c:v>1.7603793907642256E-2</c:v>
                </c:pt>
                <c:pt idx="8">
                  <c:v>2.4166908712656188E-2</c:v>
                </c:pt>
                <c:pt idx="9">
                  <c:v>3.3256015470641637E-2</c:v>
                </c:pt>
                <c:pt idx="10">
                  <c:v>4.5767226188591269E-2</c:v>
                </c:pt>
                <c:pt idx="11">
                  <c:v>6.280015626962128E-2</c:v>
                </c:pt>
                <c:pt idx="12">
                  <c:v>8.5586523925563152E-2</c:v>
                </c:pt>
                <c:pt idx="13">
                  <c:v>0.11528986444908684</c:v>
                </c:pt>
                <c:pt idx="14">
                  <c:v>0.15261181449591057</c:v>
                </c:pt>
                <c:pt idx="15">
                  <c:v>0.19718057120796473</c:v>
                </c:pt>
                <c:pt idx="16">
                  <c:v>0.24682319658362983</c:v>
                </c:pt>
                <c:pt idx="17">
                  <c:v>0.29703874666156327</c:v>
                </c:pt>
                <c:pt idx="18">
                  <c:v>0.34117987539618788</c:v>
                </c:pt>
                <c:pt idx="19">
                  <c:v>0.3717603776680995</c:v>
                </c:pt>
                <c:pt idx="20">
                  <c:v>0.38273277230987157</c:v>
                </c:pt>
                <c:pt idx="21">
                  <c:v>0.37176037766809927</c:v>
                </c:pt>
                <c:pt idx="22">
                  <c:v>0.34117987539618744</c:v>
                </c:pt>
                <c:pt idx="23">
                  <c:v>0.29703874666156271</c:v>
                </c:pt>
                <c:pt idx="24">
                  <c:v>0.24682319658362914</c:v>
                </c:pt>
                <c:pt idx="25">
                  <c:v>0.19718057120796409</c:v>
                </c:pt>
                <c:pt idx="26">
                  <c:v>0.15261181449591008</c:v>
                </c:pt>
                <c:pt idx="27">
                  <c:v>0.11528986444908634</c:v>
                </c:pt>
                <c:pt idx="28">
                  <c:v>8.5586523925562791E-2</c:v>
                </c:pt>
                <c:pt idx="29">
                  <c:v>6.2800156269621002E-2</c:v>
                </c:pt>
                <c:pt idx="30">
                  <c:v>4.5767226188591081E-2</c:v>
                </c:pt>
                <c:pt idx="31">
                  <c:v>3.3256015470641484E-2</c:v>
                </c:pt>
                <c:pt idx="32">
                  <c:v>2.416690871265606E-2</c:v>
                </c:pt>
                <c:pt idx="33">
                  <c:v>1.7603793907642169E-2</c:v>
                </c:pt>
                <c:pt idx="34">
                  <c:v>1.2875563217844667E-2</c:v>
                </c:pt>
                <c:pt idx="35">
                  <c:v>9.467477589740968E-3</c:v>
                </c:pt>
                <c:pt idx="36">
                  <c:v>7.0045600255189437E-3</c:v>
                </c:pt>
                <c:pt idx="37">
                  <c:v>5.217354567514626E-3</c:v>
                </c:pt>
                <c:pt idx="38">
                  <c:v>3.9137302583486973E-3</c:v>
                </c:pt>
                <c:pt idx="39">
                  <c:v>2.9571815973387979E-3</c:v>
                </c:pt>
                <c:pt idx="40">
                  <c:v>2.2507802196170311E-3</c:v>
                </c:pt>
              </c:numCache>
            </c:numRef>
          </c:val>
          <c:smooth val="1"/>
          <c:extLst>
            <c:ext xmlns:c16="http://schemas.microsoft.com/office/drawing/2014/chart" uri="{C3380CC4-5D6E-409C-BE32-E72D297353CC}">
              <c16:uniqueId val="{00000001-63C3-439E-9E50-F526FAD0FD95}"/>
            </c:ext>
          </c:extLst>
        </c:ser>
        <c:ser>
          <c:idx val="2"/>
          <c:order val="1"/>
          <c:tx>
            <c:strRef>
              <c:f>'Calculation of Test Power'!$O$6</c:f>
              <c:strCache>
                <c:ptCount val="1"/>
                <c:pt idx="0">
                  <c:v>Alt</c:v>
                </c:pt>
              </c:strCache>
            </c:strRef>
          </c:tx>
          <c:spPr>
            <a:ln w="28575" cap="rnd">
              <a:solidFill>
                <a:schemeClr val="accent4"/>
              </a:solidFill>
              <a:round/>
            </a:ln>
            <a:effectLst/>
          </c:spPr>
          <c:marker>
            <c:symbol val="none"/>
          </c:marker>
          <c:cat>
            <c:numRef>
              <c:f>'Calculation of Test Power'!$M$8:$M$48</c:f>
              <c:numCache>
                <c:formatCode>0.000</c:formatCode>
                <c:ptCount val="41"/>
                <c:pt idx="0">
                  <c:v>-0.5</c:v>
                </c:pt>
                <c:pt idx="1">
                  <c:v>-0.47499999999999998</c:v>
                </c:pt>
                <c:pt idx="2">
                  <c:v>-0.44999999999999996</c:v>
                </c:pt>
                <c:pt idx="3">
                  <c:v>-0.42499999999999993</c:v>
                </c:pt>
                <c:pt idx="4">
                  <c:v>-0.39999999999999991</c:v>
                </c:pt>
                <c:pt idx="5">
                  <c:v>-0.37499999999999989</c:v>
                </c:pt>
                <c:pt idx="6">
                  <c:v>-0.34999999999999987</c:v>
                </c:pt>
                <c:pt idx="7">
                  <c:v>-0.32499999999999984</c:v>
                </c:pt>
                <c:pt idx="8">
                  <c:v>-0.29999999999999982</c:v>
                </c:pt>
                <c:pt idx="9">
                  <c:v>-0.2749999999999998</c:v>
                </c:pt>
                <c:pt idx="10">
                  <c:v>-0.24999999999999981</c:v>
                </c:pt>
                <c:pt idx="11">
                  <c:v>-0.22499999999999981</c:v>
                </c:pt>
                <c:pt idx="12">
                  <c:v>-0.19999999999999982</c:v>
                </c:pt>
                <c:pt idx="13">
                  <c:v>-0.17499999999999982</c:v>
                </c:pt>
                <c:pt idx="14">
                  <c:v>-0.14999999999999983</c:v>
                </c:pt>
                <c:pt idx="15">
                  <c:v>-0.12499999999999983</c:v>
                </c:pt>
                <c:pt idx="16">
                  <c:v>-9.9999999999999839E-2</c:v>
                </c:pt>
                <c:pt idx="17">
                  <c:v>-7.4999999999999845E-2</c:v>
                </c:pt>
                <c:pt idx="18">
                  <c:v>-4.9999999999999843E-2</c:v>
                </c:pt>
                <c:pt idx="19">
                  <c:v>-2.4999999999999842E-2</c:v>
                </c:pt>
                <c:pt idx="20">
                  <c:v>1.5959455978986625E-16</c:v>
                </c:pt>
                <c:pt idx="21">
                  <c:v>2.5000000000000161E-2</c:v>
                </c:pt>
                <c:pt idx="22">
                  <c:v>5.0000000000000162E-2</c:v>
                </c:pt>
                <c:pt idx="23">
                  <c:v>7.5000000000000164E-2</c:v>
                </c:pt>
                <c:pt idx="24">
                  <c:v>0.10000000000000017</c:v>
                </c:pt>
                <c:pt idx="25">
                  <c:v>0.12500000000000017</c:v>
                </c:pt>
                <c:pt idx="26">
                  <c:v>0.15000000000000016</c:v>
                </c:pt>
                <c:pt idx="27">
                  <c:v>0.17500000000000016</c:v>
                </c:pt>
                <c:pt idx="28">
                  <c:v>0.20000000000000015</c:v>
                </c:pt>
                <c:pt idx="29">
                  <c:v>0.22500000000000014</c:v>
                </c:pt>
                <c:pt idx="30">
                  <c:v>0.25000000000000017</c:v>
                </c:pt>
                <c:pt idx="31">
                  <c:v>0.27500000000000019</c:v>
                </c:pt>
                <c:pt idx="32">
                  <c:v>0.30000000000000021</c:v>
                </c:pt>
                <c:pt idx="33">
                  <c:v>0.32500000000000023</c:v>
                </c:pt>
                <c:pt idx="34">
                  <c:v>0.35000000000000026</c:v>
                </c:pt>
                <c:pt idx="35">
                  <c:v>0.37500000000000028</c:v>
                </c:pt>
                <c:pt idx="36">
                  <c:v>0.4000000000000003</c:v>
                </c:pt>
                <c:pt idx="37">
                  <c:v>0.42500000000000032</c:v>
                </c:pt>
                <c:pt idx="38">
                  <c:v>0.45000000000000034</c:v>
                </c:pt>
                <c:pt idx="39">
                  <c:v>0.47500000000000037</c:v>
                </c:pt>
                <c:pt idx="40">
                  <c:v>0.50000000000000033</c:v>
                </c:pt>
              </c:numCache>
            </c:numRef>
          </c:cat>
          <c:val>
            <c:numRef>
              <c:f>'Calculation of Test Power'!$O$8:$O$48</c:f>
              <c:numCache>
                <c:formatCode>0.00000</c:formatCode>
                <c:ptCount val="41"/>
                <c:pt idx="0">
                  <c:v>7.6266744687340565E-4</c:v>
                </c:pt>
                <c:pt idx="1">
                  <c:v>9.7251530702406033E-4</c:v>
                </c:pt>
                <c:pt idx="2">
                  <c:v>1.2485023006994205E-3</c:v>
                </c:pt>
                <c:pt idx="3">
                  <c:v>1.613978928615514E-3</c:v>
                </c:pt>
                <c:pt idx="4">
                  <c:v>2.1013258844083983E-3</c:v>
                </c:pt>
                <c:pt idx="5">
                  <c:v>2.7556810007880964E-3</c:v>
                </c:pt>
                <c:pt idx="6">
                  <c:v>3.6402487917066434E-3</c:v>
                </c:pt>
                <c:pt idx="7">
                  <c:v>4.8438396344231442E-3</c:v>
                </c:pt>
                <c:pt idx="8">
                  <c:v>6.4914979205996422E-3</c:v>
                </c:pt>
                <c:pt idx="9">
                  <c:v>8.7592929294917753E-3</c:v>
                </c:pt>
                <c:pt idx="10">
                  <c:v>1.1894466491284476E-2</c:v>
                </c:pt>
                <c:pt idx="11">
                  <c:v>1.6241933149822436E-2</c:v>
                </c:pt>
                <c:pt idx="12">
                  <c:v>2.2277149325216395E-2</c:v>
                </c:pt>
                <c:pt idx="13">
                  <c:v>3.0642756656014694E-2</c:v>
                </c:pt>
                <c:pt idx="14">
                  <c:v>4.2180792905638476E-2</c:v>
                </c:pt>
                <c:pt idx="15">
                  <c:v>5.7941903030266494E-2</c:v>
                </c:pt>
                <c:pt idx="16">
                  <c:v>7.913674687694558E-2</c:v>
                </c:pt>
                <c:pt idx="17">
                  <c:v>0.10697511293871617</c:v>
                </c:pt>
                <c:pt idx="18">
                  <c:v>0.14232684251413177</c:v>
                </c:pt>
                <c:pt idx="19">
                  <c:v>0.18516319545523396</c:v>
                </c:pt>
                <c:pt idx="20">
                  <c:v>0.2338383320556201</c:v>
                </c:pt>
                <c:pt idx="21">
                  <c:v>0.28446778519128457</c:v>
                </c:pt>
                <c:pt idx="22">
                  <c:v>0.33087762001231252</c:v>
                </c:pt>
                <c:pt idx="23">
                  <c:v>0.36560732604378549</c:v>
                </c:pt>
                <c:pt idx="24">
                  <c:v>0.38200103703571753</c:v>
                </c:pt>
                <c:pt idx="25">
                  <c:v>0.37660849400769186</c:v>
                </c:pt>
                <c:pt idx="26">
                  <c:v>0.3505861246956386</c:v>
                </c:pt>
                <c:pt idx="27">
                  <c:v>0.30921664971576135</c:v>
                </c:pt>
                <c:pt idx="28">
                  <c:v>0.259857380798378</c:v>
                </c:pt>
                <c:pt idx="29">
                  <c:v>0.20954282699635554</c:v>
                </c:pt>
                <c:pt idx="30">
                  <c:v>0.16338101371180011</c:v>
                </c:pt>
                <c:pt idx="31">
                  <c:v>0.12410928472576596</c:v>
                </c:pt>
                <c:pt idx="32">
                  <c:v>9.249181012314521E-2</c:v>
                </c:pt>
                <c:pt idx="33">
                  <c:v>6.8035681917932772E-2</c:v>
                </c:pt>
                <c:pt idx="34">
                  <c:v>4.9649235642819867E-2</c:v>
                </c:pt>
                <c:pt idx="35">
                  <c:v>3.6092462255380368E-2</c:v>
                </c:pt>
                <c:pt idx="36">
                  <c:v>2.622114704955136E-2</c:v>
                </c:pt>
                <c:pt idx="37">
                  <c:v>1.9085001451283039E-2</c:v>
                </c:pt>
                <c:pt idx="38">
                  <c:v>1.3942465964186164E-2</c:v>
                </c:pt>
                <c:pt idx="39">
                  <c:v>1.023707062785385E-2</c:v>
                </c:pt>
                <c:pt idx="40">
                  <c:v>7.5615154458326004E-3</c:v>
                </c:pt>
              </c:numCache>
            </c:numRef>
          </c:val>
          <c:smooth val="1"/>
          <c:extLst>
            <c:ext xmlns:c16="http://schemas.microsoft.com/office/drawing/2014/chart" uri="{C3380CC4-5D6E-409C-BE32-E72D297353CC}">
              <c16:uniqueId val="{00000002-63C3-439E-9E50-F526FAD0FD95}"/>
            </c:ext>
          </c:extLst>
        </c:ser>
        <c:dLbls>
          <c:showLegendKey val="0"/>
          <c:showVal val="0"/>
          <c:showCatName val="0"/>
          <c:showSerName val="0"/>
          <c:showPercent val="0"/>
          <c:showBubbleSize val="0"/>
        </c:dLbls>
        <c:smooth val="0"/>
        <c:axId val="567935128"/>
        <c:axId val="567935456"/>
      </c:lineChart>
      <c:catAx>
        <c:axId val="567935128"/>
        <c:scaling>
          <c:orientation val="minMax"/>
        </c:scaling>
        <c:delete val="0"/>
        <c:axPos val="b"/>
        <c:numFmt formatCode="0.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935456"/>
        <c:crosses val="autoZero"/>
        <c:auto val="1"/>
        <c:lblAlgn val="ctr"/>
        <c:lblOffset val="100"/>
        <c:tickLblSkip val="4"/>
        <c:tickMarkSkip val="4"/>
        <c:noMultiLvlLbl val="0"/>
      </c:catAx>
      <c:valAx>
        <c:axId val="567935456"/>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79351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'INPUTS &amp; Constant Variance '!$F$18</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'!$F$19:$F$27</c:f>
              <c:numCache>
                <c:formatCode>0.0000</c:formatCode>
                <c:ptCount val="9"/>
                <c:pt idx="0">
                  <c:v>5.0000000000000044E-2</c:v>
                </c:pt>
                <c:pt idx="1">
                  <c:v>5.1722182954372253E-2</c:v>
                </c:pt>
                <c:pt idx="2">
                  <c:v>5.7253034994964501E-2</c:v>
                </c:pt>
                <c:pt idx="3">
                  <c:v>6.7829720070390787E-2</c:v>
                </c:pt>
                <c:pt idx="4">
                  <c:v>8.607030151550224E-2</c:v>
                </c:pt>
                <c:pt idx="5">
                  <c:v>0.11707896771506028</c:v>
                </c:pt>
                <c:pt idx="6">
                  <c:v>0.17036986822686317</c:v>
                </c:pt>
                <c:pt idx="7">
                  <c:v>0.26121506858982502</c:v>
                </c:pt>
                <c:pt idx="8">
                  <c:v>0.40246457573073863</c:v>
                </c:pt>
              </c:numCache>
            </c:numRef>
          </c:val>
          <c:smooth val="1"/>
          <c:extLst>
            <c:ext xmlns:c16="http://schemas.microsoft.com/office/drawing/2014/chart" uri="{C3380CC4-5D6E-409C-BE32-E72D297353CC}">
              <c16:uniqueId val="{00000000-9656-485C-A96F-F911AE558109}"/>
            </c:ext>
          </c:extLst>
        </c:ser>
        <c:ser>
          <c:idx val="2"/>
          <c:order val="1"/>
          <c:tx>
            <c:strRef>
              <c:f>'INPUTS &amp; Constant Variance '!$G$18</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'!$G$19:$G$27</c:f>
              <c:numCache>
                <c:formatCode>0.0000</c:formatCode>
                <c:ptCount val="9"/>
                <c:pt idx="0">
                  <c:v>5.0000000000000072E-2</c:v>
                </c:pt>
                <c:pt idx="1">
                  <c:v>7.6130031579926677E-2</c:v>
                </c:pt>
                <c:pt idx="2">
                  <c:v>0.17495706256817717</c:v>
                </c:pt>
                <c:pt idx="3">
                  <c:v>0.37980305697912281</c:v>
                </c:pt>
                <c:pt idx="4">
                  <c:v>0.64295372725842803</c:v>
                </c:pt>
                <c:pt idx="5">
                  <c:v>0.8414383611014794</c:v>
                </c:pt>
                <c:pt idx="6">
                  <c:v>0.93893259591375522</c:v>
                </c:pt>
                <c:pt idx="7">
                  <c:v>0.97698172438407305</c:v>
                </c:pt>
                <c:pt idx="8">
                  <c:v>0.99091052403790636</c:v>
                </c:pt>
              </c:numCache>
            </c:numRef>
          </c:val>
          <c:smooth val="1"/>
          <c:extLst>
            <c:ext xmlns:c16="http://schemas.microsoft.com/office/drawing/2014/chart" uri="{C3380CC4-5D6E-409C-BE32-E72D297353CC}">
              <c16:uniqueId val="{00000001-9656-485C-A96F-F911AE558109}"/>
            </c:ext>
          </c:extLst>
        </c:ser>
        <c:ser>
          <c:idx val="3"/>
          <c:order val="2"/>
          <c:tx>
            <c:strRef>
              <c:f>'INPUTS &amp; Constant Variance '!$H$18</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'!$H$19:$H$27</c:f>
              <c:numCache>
                <c:formatCode>0.0000</c:formatCode>
                <c:ptCount val="9"/>
                <c:pt idx="0">
                  <c:v>5.0000000000000031E-2</c:v>
                </c:pt>
                <c:pt idx="1">
                  <c:v>0.10720843929718261</c:v>
                </c:pt>
                <c:pt idx="2">
                  <c:v>0.31661987792904694</c:v>
                </c:pt>
                <c:pt idx="3">
                  <c:v>0.64077608734391889</c:v>
                </c:pt>
                <c:pt idx="4">
                  <c:v>0.87774142045214132</c:v>
                </c:pt>
                <c:pt idx="5">
                  <c:v>0.9690969638103617</c:v>
                </c:pt>
                <c:pt idx="6">
                  <c:v>0.99296444651625804</c:v>
                </c:pt>
                <c:pt idx="7">
                  <c:v>0.99835578750455234</c:v>
                </c:pt>
                <c:pt idx="8">
                  <c:v>0.99958102975982543</c:v>
                </c:pt>
              </c:numCache>
            </c:numRef>
          </c:val>
          <c:smooth val="1"/>
          <c:extLst>
            <c:ext xmlns:c16="http://schemas.microsoft.com/office/drawing/2014/chart" uri="{C3380CC4-5D6E-409C-BE32-E72D297353CC}">
              <c16:uniqueId val="{00000002-9656-485C-A96F-F911AE558109}"/>
            </c:ext>
          </c:extLst>
        </c:ser>
        <c:ser>
          <c:idx val="4"/>
          <c:order val="3"/>
          <c:tx>
            <c:strRef>
              <c:f>'INPUTS &amp; Constant Variance '!$I$18</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'!$I$19:$I$27</c:f>
              <c:numCache>
                <c:formatCode>0.0000</c:formatCode>
                <c:ptCount val="9"/>
                <c:pt idx="0">
                  <c:v>5.0000000000000017E-2</c:v>
                </c:pt>
                <c:pt idx="1">
                  <c:v>0.13932888196106907</c:v>
                </c:pt>
                <c:pt idx="2">
                  <c:v>0.44396730240910753</c:v>
                </c:pt>
                <c:pt idx="3">
                  <c:v>0.79665882039797031</c:v>
                </c:pt>
                <c:pt idx="4">
                  <c:v>0.95764143974233951</c:v>
                </c:pt>
                <c:pt idx="5">
                  <c:v>0.99364325904472783</c:v>
                </c:pt>
                <c:pt idx="6">
                  <c:v>0.99912581803460321</c:v>
                </c:pt>
                <c:pt idx="7">
                  <c:v>0.99987275871829573</c:v>
                </c:pt>
                <c:pt idx="8">
                  <c:v>0.99997913490393442</c:v>
                </c:pt>
              </c:numCache>
            </c:numRef>
          </c:val>
          <c:smooth val="1"/>
          <c:extLst>
            <c:ext xmlns:c16="http://schemas.microsoft.com/office/drawing/2014/chart" uri="{C3380CC4-5D6E-409C-BE32-E72D297353CC}">
              <c16:uniqueId val="{00000003-9656-485C-A96F-F911AE558109}"/>
            </c:ext>
          </c:extLst>
        </c:ser>
        <c:ser>
          <c:idx val="5"/>
          <c:order val="4"/>
          <c:tx>
            <c:strRef>
              <c:f>'INPUTS &amp; Constant Variance '!$J$18</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'!$J$19:$J$27</c:f>
              <c:numCache>
                <c:formatCode>0.0000</c:formatCode>
                <c:ptCount val="9"/>
                <c:pt idx="0">
                  <c:v>5.0000000000000065E-2</c:v>
                </c:pt>
                <c:pt idx="1">
                  <c:v>0.17172507524254116</c:v>
                </c:pt>
                <c:pt idx="2">
                  <c:v>0.55320043419699505</c:v>
                </c:pt>
                <c:pt idx="3">
                  <c:v>0.88692992716811359</c:v>
                </c:pt>
                <c:pt idx="4">
                  <c:v>0.98545535997998701</c:v>
                </c:pt>
                <c:pt idx="5">
                  <c:v>0.99869096741957475</c:v>
                </c:pt>
                <c:pt idx="6">
                  <c:v>0.99989067057344394</c:v>
                </c:pt>
                <c:pt idx="7">
                  <c:v>0.99999006697534842</c:v>
                </c:pt>
                <c:pt idx="8">
                  <c:v>0.99999895083232593</c:v>
                </c:pt>
              </c:numCache>
            </c:numRef>
          </c:val>
          <c:smooth val="1"/>
          <c:extLst>
            <c:ext xmlns:c16="http://schemas.microsoft.com/office/drawing/2014/chart" uri="{C3380CC4-5D6E-409C-BE32-E72D297353CC}">
              <c16:uniqueId val="{00000004-9656-485C-A96F-F911AE558109}"/>
            </c:ext>
          </c:extLst>
        </c:ser>
        <c:ser>
          <c:idx val="6"/>
          <c:order val="5"/>
          <c:tx>
            <c:strRef>
              <c:f>'INPUTS &amp; Constant Variance '!$K$18</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'!$K$19:$K$27</c:f>
              <c:numCache>
                <c:formatCode>0.0000</c:formatCode>
                <c:ptCount val="9"/>
                <c:pt idx="0">
                  <c:v>5.0000000000000225E-2</c:v>
                </c:pt>
                <c:pt idx="1">
                  <c:v>0.20411411045158326</c:v>
                </c:pt>
                <c:pt idx="2">
                  <c:v>0.64468436764151282</c:v>
                </c:pt>
                <c:pt idx="3">
                  <c:v>0.93811351102547003</c:v>
                </c:pt>
                <c:pt idx="4">
                  <c:v>0.99507202295533115</c:v>
                </c:pt>
                <c:pt idx="5">
                  <c:v>0.99973296534290323</c:v>
                </c:pt>
                <c:pt idx="6">
                  <c:v>0.99998641869145721</c:v>
                </c:pt>
                <c:pt idx="7">
                  <c:v>0.99999922842076394</c:v>
                </c:pt>
                <c:pt idx="8">
                  <c:v>0.9999999474309893</c:v>
                </c:pt>
              </c:numCache>
            </c:numRef>
          </c:val>
          <c:smooth val="1"/>
          <c:extLst>
            <c:ext xmlns:c16="http://schemas.microsoft.com/office/drawing/2014/chart" uri="{C3380CC4-5D6E-409C-BE32-E72D297353CC}">
              <c16:uniqueId val="{00000005-9656-485C-A96F-F911AE558109}"/>
            </c:ext>
          </c:extLst>
        </c:ser>
        <c:ser>
          <c:idx val="7"/>
          <c:order val="6"/>
          <c:tx>
            <c:strRef>
              <c:f>'INPUTS &amp; Constant Variance '!$L$18</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'!$L$19:$L$27</c:f>
              <c:numCache>
                <c:formatCode>0.0000</c:formatCode>
                <c:ptCount val="9"/>
                <c:pt idx="0">
                  <c:v>4.9999999999999878E-2</c:v>
                </c:pt>
                <c:pt idx="1">
                  <c:v>0.23631530449692617</c:v>
                </c:pt>
                <c:pt idx="2">
                  <c:v>0.71996831181274246</c:v>
                </c:pt>
                <c:pt idx="3">
                  <c:v>0.96659681996550029</c:v>
                </c:pt>
                <c:pt idx="4">
                  <c:v>0.99835258775795055</c:v>
                </c:pt>
                <c:pt idx="5">
                  <c:v>0.9999461475608058</c:v>
                </c:pt>
                <c:pt idx="6">
                  <c:v>0.99999832918204501</c:v>
                </c:pt>
                <c:pt idx="7">
                  <c:v>0.99999994055570385</c:v>
                </c:pt>
                <c:pt idx="8">
                  <c:v>0.99999999738401424</c:v>
                </c:pt>
              </c:numCache>
            </c:numRef>
          </c:val>
          <c:smooth val="1"/>
          <c:extLst>
            <c:ext xmlns:c16="http://schemas.microsoft.com/office/drawing/2014/chart" uri="{C3380CC4-5D6E-409C-BE32-E72D297353CC}">
              <c16:uniqueId val="{00000006-9656-485C-A96F-F911AE558109}"/>
            </c:ext>
          </c:extLst>
        </c:ser>
        <c:ser>
          <c:idx val="8"/>
          <c:order val="7"/>
          <c:tx>
            <c:strRef>
              <c:f>'INPUTS &amp; Constant Variance '!$M$18</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'!$M$19:$M$27</c:f>
              <c:numCache>
                <c:formatCode>0.0000</c:formatCode>
                <c:ptCount val="9"/>
                <c:pt idx="0">
                  <c:v>4.999999999999985E-2</c:v>
                </c:pt>
                <c:pt idx="1">
                  <c:v>0.268187497748267</c:v>
                </c:pt>
                <c:pt idx="2">
                  <c:v>0.781045381660881</c:v>
                </c:pt>
                <c:pt idx="3">
                  <c:v>0.98219043110978299</c:v>
                </c:pt>
                <c:pt idx="4">
                  <c:v>0.99945608377904127</c:v>
                </c:pt>
                <c:pt idx="5">
                  <c:v>0.99998926148056433</c:v>
                </c:pt>
                <c:pt idx="6">
                  <c:v>0.99999979649161408</c:v>
                </c:pt>
                <c:pt idx="7">
                  <c:v>0.99999999546005169</c:v>
                </c:pt>
                <c:pt idx="8">
                  <c:v>0.99999999987079591</c:v>
                </c:pt>
              </c:numCache>
            </c:numRef>
          </c:val>
          <c:smooth val="1"/>
          <c:extLst>
            <c:ext xmlns:c16="http://schemas.microsoft.com/office/drawing/2014/chart" uri="{C3380CC4-5D6E-409C-BE32-E72D297353CC}">
              <c16:uniqueId val="{00000007-9656-485C-A96F-F911AE558109}"/>
            </c:ext>
          </c:extLst>
        </c:ser>
        <c:ser>
          <c:idx val="9"/>
          <c:order val="8"/>
          <c:tx>
            <c:strRef>
              <c:f>'INPUTS &amp; Constant Variance '!$N$18</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'!$N$19:$N$27</c:f>
              <c:numCache>
                <c:formatCode>0.0000</c:formatCode>
                <c:ptCount val="9"/>
                <c:pt idx="0">
                  <c:v>0.05</c:v>
                </c:pt>
                <c:pt idx="1">
                  <c:v>0.29961329064578301</c:v>
                </c:pt>
                <c:pt idx="2">
                  <c:v>0.83000754639332486</c:v>
                </c:pt>
                <c:pt idx="3">
                  <c:v>0.99060676066029607</c:v>
                </c:pt>
                <c:pt idx="4">
                  <c:v>0.99982242942383759</c:v>
                </c:pt>
                <c:pt idx="5">
                  <c:v>0.99999788101420539</c:v>
                </c:pt>
                <c:pt idx="6">
                  <c:v>0.99999997544572605</c:v>
                </c:pt>
                <c:pt idx="7">
                  <c:v>0.9999999996561667</c:v>
                </c:pt>
                <c:pt idx="8">
                  <c:v>0.99999999999366529</c:v>
                </c:pt>
              </c:numCache>
            </c:numRef>
          </c:val>
          <c:smooth val="1"/>
          <c:extLst>
            <c:ext xmlns:c16="http://schemas.microsoft.com/office/drawing/2014/chart" uri="{C3380CC4-5D6E-409C-BE32-E72D297353CC}">
              <c16:uniqueId val="{00000008-9656-485C-A96F-F911AE558109}"/>
            </c:ext>
          </c:extLst>
        </c:ser>
        <c:ser>
          <c:idx val="1"/>
          <c:order val="9"/>
          <c:tx>
            <c:strRef>
              <c:f>'INPUTS &amp; Constant Variance '!$O$18</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'INPUTS &amp; Constant Variance '!$E$19:$E$27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'INPUTS &amp; Constant Variance '!$O$19:$O$27</c:f>
              <c:numCache>
                <c:formatCode>0.0000</c:formatCode>
                <c:ptCount val="9"/>
                <c:pt idx="0">
                  <c:v>5.0000000000000044E-2</c:v>
                </c:pt>
                <c:pt idx="1">
                  <c:v>0.33049343880888604</c:v>
                </c:pt>
                <c:pt idx="2">
                  <c:v>0.86885725549236137</c:v>
                </c:pt>
                <c:pt idx="3">
                  <c:v>0.99509320872908957</c:v>
                </c:pt>
                <c:pt idx="4">
                  <c:v>0.99994261371815729</c:v>
                </c:pt>
                <c:pt idx="5">
                  <c:v>0.99999958585604065</c:v>
                </c:pt>
                <c:pt idx="6">
                  <c:v>0.99999999706315901</c:v>
                </c:pt>
                <c:pt idx="7">
                  <c:v>0.99999999997416222</c:v>
                </c:pt>
                <c:pt idx="8">
                  <c:v>0.99999999999969158</c:v>
                </c:pt>
              </c:numCache>
            </c:numRef>
          </c:val>
          <c:smooth val="1"/>
          <c:extLst>
            <c:ext xmlns:c16="http://schemas.microsoft.com/office/drawing/2014/chart" uri="{C3380CC4-5D6E-409C-BE32-E72D297353CC}">
              <c16:uniqueId val="{00000009-9656-485C-A96F-F911AE558109}"/>
            </c:ext>
          </c:extLst>
        </c:ser>
        <c:dLbls>
          <c:showLegendKey val="0"/>
          <c:showVal val="0"/>
          <c:showCatName val="0"/>
          <c:showSerName val="0"/>
          <c:showPercent val="0"/>
          <c:showBubbleSize val="0"/>
        </c:dLbls>
        <c:marker val="1"/>
        <c:smooth val="0"/>
        <c:axId val="764528136"/>
        <c:axId val="764524200"/>
      </c:lineChart>
      <c:cat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100" b="0" i="0" baseline="0">
                    <a:effectLst/>
                  </a:rPr>
                  <a:t>Real Difference Between Means (%)</a:t>
                </a:r>
                <a:endParaRPr lang="en-US" sz="600">
                  <a:effectLst/>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auto val="1"/>
        <c:lblAlgn val="ctr"/>
        <c:lblOffset val="100"/>
        <c:noMultiLvlLbl val="0"/>
      </c:catAx>
      <c:valAx>
        <c:axId val="764524200"/>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100" b="0" i="0" baseline="0">
                    <a:effectLst/>
                  </a:rPr>
                  <a:t>Proportion of Experiments with p &lt; 0.05</a:t>
                </a:r>
                <a:endParaRPr lang="en-US" sz="1100">
                  <a:effectLst/>
                </a:endParaRP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between"/>
      </c:valAx>
      <c:spPr>
        <a:noFill/>
        <a:ln w="19050">
          <a:solidFill>
            <a:schemeClr val="tx1"/>
          </a:solidFill>
        </a:ln>
        <a:effectLst/>
      </c:spPr>
    </c:plotArea>
    <c:legend>
      <c:legendPos val="b"/>
      <c:layout>
        <c:manualLayout>
          <c:xMode val="edge"/>
          <c:yMode val="edge"/>
          <c:x val="0.2033568926120907"/>
          <c:y val="0.92699730644350264"/>
          <c:w val="0.77485035485131337"/>
          <c:h val="5.385454493369388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833607004635971E-2"/>
          <c:y val="1.561627244468374E-2"/>
          <c:w val="0.88753009049004172"/>
          <c:h val="0.84247791771094171"/>
        </c:manualLayout>
      </c:layout>
      <c:lineChart>
        <c:grouping val="standard"/>
        <c:varyColors val="0"/>
        <c:ser>
          <c:idx val="0"/>
          <c:order val="0"/>
          <c:tx>
            <c:strRef>
              <c:f>'Constant CV'!$F$18</c:f>
              <c:strCache>
                <c:ptCount val="1"/>
                <c:pt idx="0">
                  <c:v>2</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CV'!$F$19:$F$27</c:f>
              <c:numCache>
                <c:formatCode>0.0000</c:formatCode>
                <c:ptCount val="9"/>
                <c:pt idx="0">
                  <c:v>5.0000000000000044E-2</c:v>
                </c:pt>
                <c:pt idx="1">
                  <c:v>5.1687516291313233E-2</c:v>
                </c:pt>
                <c:pt idx="2">
                  <c:v>5.6949761804567886E-2</c:v>
                </c:pt>
                <c:pt idx="3">
                  <c:v>6.6634443506623398E-2</c:v>
                </c:pt>
                <c:pt idx="4">
                  <c:v>8.2538776829473567E-2</c:v>
                </c:pt>
                <c:pt idx="5">
                  <c:v>0.10793542259481323</c:v>
                </c:pt>
                <c:pt idx="6">
                  <c:v>0.14841414344721959</c:v>
                </c:pt>
                <c:pt idx="7">
                  <c:v>0.21254856938965908</c:v>
                </c:pt>
                <c:pt idx="8">
                  <c:v>0.30986505591713748</c:v>
                </c:pt>
              </c:numCache>
            </c:numRef>
          </c:val>
          <c:smooth val="1"/>
          <c:extLst>
            <c:ext xmlns:c16="http://schemas.microsoft.com/office/drawing/2014/chart" uri="{C3380CC4-5D6E-409C-BE32-E72D297353CC}">
              <c16:uniqueId val="{00000000-CA4B-4C46-B126-16D44C947CF8}"/>
            </c:ext>
          </c:extLst>
        </c:ser>
        <c:ser>
          <c:idx val="2"/>
          <c:order val="1"/>
          <c:tx>
            <c:strRef>
              <c:f>'Constant CV'!$G$18</c:f>
              <c:strCache>
                <c:ptCount val="1"/>
                <c:pt idx="0">
                  <c:v>4</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CV'!$G$19:$G$27</c:f>
              <c:numCache>
                <c:formatCode>0.0000</c:formatCode>
                <c:ptCount val="9"/>
                <c:pt idx="0">
                  <c:v>5.0000000000000072E-2</c:v>
                </c:pt>
                <c:pt idx="1">
                  <c:v>7.5576817857780448E-2</c:v>
                </c:pt>
                <c:pt idx="2">
                  <c:v>0.16913758324257214</c:v>
                </c:pt>
                <c:pt idx="3">
                  <c:v>0.35765599877091092</c:v>
                </c:pt>
                <c:pt idx="4">
                  <c:v>0.60320365411271482</c:v>
                </c:pt>
                <c:pt idx="5">
                  <c:v>0.80318441143784647</c:v>
                </c:pt>
                <c:pt idx="6">
                  <c:v>0.91417541477649789</c:v>
                </c:pt>
                <c:pt idx="7">
                  <c:v>0.96362800636919688</c:v>
                </c:pt>
                <c:pt idx="8">
                  <c:v>0.98405799920698567</c:v>
                </c:pt>
              </c:numCache>
            </c:numRef>
          </c:val>
          <c:smooth val="1"/>
          <c:extLst>
            <c:ext xmlns:c16="http://schemas.microsoft.com/office/drawing/2014/chart" uri="{C3380CC4-5D6E-409C-BE32-E72D297353CC}">
              <c16:uniqueId val="{00000001-CA4B-4C46-B126-16D44C947CF8}"/>
            </c:ext>
          </c:extLst>
        </c:ser>
        <c:ser>
          <c:idx val="3"/>
          <c:order val="2"/>
          <c:tx>
            <c:strRef>
              <c:f>'Constant CV'!$H$18</c:f>
              <c:strCache>
                <c:ptCount val="1"/>
                <c:pt idx="0">
                  <c:v>6</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CV'!$H$19:$H$27</c:f>
              <c:numCache>
                <c:formatCode>0.0000</c:formatCode>
                <c:ptCount val="9"/>
                <c:pt idx="0">
                  <c:v>5.0000000000000031E-2</c:v>
                </c:pt>
                <c:pt idx="1">
                  <c:v>0.1059847724588302</c:v>
                </c:pt>
                <c:pt idx="2">
                  <c:v>0.30513292424575383</c:v>
                </c:pt>
                <c:pt idx="3">
                  <c:v>0.6127071446931216</c:v>
                </c:pt>
                <c:pt idx="4">
                  <c:v>0.85162298538270043</c:v>
                </c:pt>
                <c:pt idx="5">
                  <c:v>0.95609235805436632</c:v>
                </c:pt>
                <c:pt idx="6">
                  <c:v>0.98819000820422065</c:v>
                </c:pt>
                <c:pt idx="7">
                  <c:v>0.99676232103021445</c:v>
                </c:pt>
                <c:pt idx="8">
                  <c:v>0.99904303119907112</c:v>
                </c:pt>
              </c:numCache>
            </c:numRef>
          </c:val>
          <c:smooth val="1"/>
          <c:extLst>
            <c:ext xmlns:c16="http://schemas.microsoft.com/office/drawing/2014/chart" uri="{C3380CC4-5D6E-409C-BE32-E72D297353CC}">
              <c16:uniqueId val="{00000002-CA4B-4C46-B126-16D44C947CF8}"/>
            </c:ext>
          </c:extLst>
        </c:ser>
        <c:ser>
          <c:idx val="4"/>
          <c:order val="3"/>
          <c:tx>
            <c:strRef>
              <c:f>'Constant CV'!$I$18</c:f>
              <c:strCache>
                <c:ptCount val="1"/>
                <c:pt idx="0">
                  <c:v>8</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CV'!$I$19:$I$27</c:f>
              <c:numCache>
                <c:formatCode>0.0000</c:formatCode>
                <c:ptCount val="9"/>
                <c:pt idx="0">
                  <c:v>5.0000000000000017E-2</c:v>
                </c:pt>
                <c:pt idx="1">
                  <c:v>0.13741859234297621</c:v>
                </c:pt>
                <c:pt idx="2">
                  <c:v>0.42871565231408637</c:v>
                </c:pt>
                <c:pt idx="3">
                  <c:v>0.77206147215172016</c:v>
                </c:pt>
                <c:pt idx="4">
                  <c:v>0.94426024172160283</c:v>
                </c:pt>
                <c:pt idx="5">
                  <c:v>0.98975178208617054</c:v>
                </c:pt>
                <c:pt idx="6">
                  <c:v>0.99825615918091681</c:v>
                </c:pt>
                <c:pt idx="7">
                  <c:v>0.99968798409734994</c:v>
                </c:pt>
                <c:pt idx="8">
                  <c:v>0.99993780207088645</c:v>
                </c:pt>
              </c:numCache>
            </c:numRef>
          </c:val>
          <c:smooth val="1"/>
          <c:extLst>
            <c:ext xmlns:c16="http://schemas.microsoft.com/office/drawing/2014/chart" uri="{C3380CC4-5D6E-409C-BE32-E72D297353CC}">
              <c16:uniqueId val="{00000003-CA4B-4C46-B126-16D44C947CF8}"/>
            </c:ext>
          </c:extLst>
        </c:ser>
        <c:ser>
          <c:idx val="5"/>
          <c:order val="4"/>
          <c:tx>
            <c:strRef>
              <c:f>'Constant CV'!$J$18</c:f>
              <c:strCache>
                <c:ptCount val="1"/>
                <c:pt idx="0">
                  <c:v>10</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CV'!$J$19:$J$27</c:f>
              <c:numCache>
                <c:formatCode>0.0000</c:formatCode>
                <c:ptCount val="9"/>
                <c:pt idx="0">
                  <c:v>5.0000000000000065E-2</c:v>
                </c:pt>
                <c:pt idx="1">
                  <c:v>0.16913517135921333</c:v>
                </c:pt>
                <c:pt idx="2">
                  <c:v>0.5359232975303605</c:v>
                </c:pt>
                <c:pt idx="3">
                  <c:v>0.86824661920492852</c:v>
                </c:pt>
                <c:pt idx="4">
                  <c:v>0.97928509248168105</c:v>
                </c:pt>
                <c:pt idx="5">
                  <c:v>0.9976102796795322</c:v>
                </c:pt>
                <c:pt idx="6">
                  <c:v>0.99974118479894303</c:v>
                </c:pt>
                <c:pt idx="7">
                  <c:v>0.99996969157785742</c:v>
                </c:pt>
                <c:pt idx="8">
                  <c:v>0.99999592030147433</c:v>
                </c:pt>
              </c:numCache>
            </c:numRef>
          </c:val>
          <c:smooth val="1"/>
          <c:extLst>
            <c:ext xmlns:c16="http://schemas.microsoft.com/office/drawing/2014/chart" uri="{C3380CC4-5D6E-409C-BE32-E72D297353CC}">
              <c16:uniqueId val="{00000004-CA4B-4C46-B126-16D44C947CF8}"/>
            </c:ext>
          </c:extLst>
        </c:ser>
        <c:ser>
          <c:idx val="6"/>
          <c:order val="5"/>
          <c:tx>
            <c:strRef>
              <c:f>'Constant CV'!$K$18</c:f>
              <c:strCache>
                <c:ptCount val="1"/>
                <c:pt idx="0">
                  <c:v>12</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CV'!$K$19:$K$27</c:f>
              <c:numCache>
                <c:formatCode>0.0000</c:formatCode>
                <c:ptCount val="9"/>
                <c:pt idx="0">
                  <c:v>5.0000000000000225E-2</c:v>
                </c:pt>
                <c:pt idx="1">
                  <c:v>0.20086231586996117</c:v>
                </c:pt>
                <c:pt idx="2">
                  <c:v>0.62676215242887845</c:v>
                </c:pt>
                <c:pt idx="3">
                  <c:v>0.92503346012090881</c:v>
                </c:pt>
                <c:pt idx="4">
                  <c:v>0.99240842459938339</c:v>
                </c:pt>
                <c:pt idx="5">
                  <c:v>0.99944846339285531</c:v>
                </c:pt>
                <c:pt idx="6">
                  <c:v>0.99996187636460221</c:v>
                </c:pt>
                <c:pt idx="7">
                  <c:v>0.99999707274797722</c:v>
                </c:pt>
                <c:pt idx="8">
                  <c:v>0.99999973357494643</c:v>
                </c:pt>
              </c:numCache>
            </c:numRef>
          </c:val>
          <c:smooth val="1"/>
          <c:extLst>
            <c:ext xmlns:c16="http://schemas.microsoft.com/office/drawing/2014/chart" uri="{C3380CC4-5D6E-409C-BE32-E72D297353CC}">
              <c16:uniqueId val="{00000005-CA4B-4C46-B126-16D44C947CF8}"/>
            </c:ext>
          </c:extLst>
        </c:ser>
        <c:ser>
          <c:idx val="7"/>
          <c:order val="6"/>
          <c:tx>
            <c:strRef>
              <c:f>'Constant CV'!$L$18</c:f>
              <c:strCache>
                <c:ptCount val="1"/>
                <c:pt idx="0">
                  <c:v>14</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CV'!$L$19:$L$27</c:f>
              <c:numCache>
                <c:formatCode>0.0000</c:formatCode>
                <c:ptCount val="9"/>
                <c:pt idx="0">
                  <c:v>4.9999999999999878E-2</c:v>
                </c:pt>
                <c:pt idx="1">
                  <c:v>0.23242675475174016</c:v>
                </c:pt>
                <c:pt idx="2">
                  <c:v>0.70241355381077653</c:v>
                </c:pt>
                <c:pt idx="3">
                  <c:v>0.9579285473771546</c:v>
                </c:pt>
                <c:pt idx="4">
                  <c:v>0.99725567644278945</c:v>
                </c:pt>
                <c:pt idx="5">
                  <c:v>0.99987421913773777</c:v>
                </c:pt>
                <c:pt idx="6">
                  <c:v>0.99999444182148711</c:v>
                </c:pt>
                <c:pt idx="7">
                  <c:v>0.99999971978475277</c:v>
                </c:pt>
                <c:pt idx="8">
                  <c:v>0.9999999827342223</c:v>
                </c:pt>
              </c:numCache>
            </c:numRef>
          </c:val>
          <c:smooth val="1"/>
          <c:extLst>
            <c:ext xmlns:c16="http://schemas.microsoft.com/office/drawing/2014/chart" uri="{C3380CC4-5D6E-409C-BE32-E72D297353CC}">
              <c16:uniqueId val="{00000006-CA4B-4C46-B126-16D44C947CF8}"/>
            </c:ext>
          </c:extLst>
        </c:ser>
        <c:ser>
          <c:idx val="8"/>
          <c:order val="7"/>
          <c:tx>
            <c:strRef>
              <c:f>'Constant CV'!$M$18</c:f>
              <c:strCache>
                <c:ptCount val="1"/>
                <c:pt idx="0">
                  <c:v>16</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CV'!$M$19:$M$27</c:f>
              <c:numCache>
                <c:formatCode>0.0000</c:formatCode>
                <c:ptCount val="9"/>
                <c:pt idx="0">
                  <c:v>4.999999999999985E-2</c:v>
                </c:pt>
                <c:pt idx="1">
                  <c:v>0.26369299695403386</c:v>
                </c:pt>
                <c:pt idx="2">
                  <c:v>0.76454231847553022</c:v>
                </c:pt>
                <c:pt idx="3">
                  <c:v>0.97667310091812121</c:v>
                </c:pt>
                <c:pt idx="4">
                  <c:v>0.99902032171345134</c:v>
                </c:pt>
                <c:pt idx="5">
                  <c:v>0.99997164565379193</c:v>
                </c:pt>
                <c:pt idx="6">
                  <c:v>0.99999919806136395</c:v>
                </c:pt>
                <c:pt idx="7">
                  <c:v>0.99999997342460667</c:v>
                </c:pt>
                <c:pt idx="8">
                  <c:v>0.99999999889027891</c:v>
                </c:pt>
              </c:numCache>
            </c:numRef>
          </c:val>
          <c:smooth val="1"/>
          <c:extLst>
            <c:ext xmlns:c16="http://schemas.microsoft.com/office/drawing/2014/chart" uri="{C3380CC4-5D6E-409C-BE32-E72D297353CC}">
              <c16:uniqueId val="{00000007-CA4B-4C46-B126-16D44C947CF8}"/>
            </c:ext>
          </c:extLst>
        </c:ser>
        <c:ser>
          <c:idx val="9"/>
          <c:order val="8"/>
          <c:tx>
            <c:strRef>
              <c:f>'Constant CV'!$N$18</c:f>
              <c:strCache>
                <c:ptCount val="1"/>
                <c:pt idx="0">
                  <c:v>18</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CV'!$N$19:$N$27</c:f>
              <c:numCache>
                <c:formatCode>0.0000</c:formatCode>
                <c:ptCount val="9"/>
                <c:pt idx="0">
                  <c:v>0.05</c:v>
                </c:pt>
                <c:pt idx="1">
                  <c:v>0.29454802192673385</c:v>
                </c:pt>
                <c:pt idx="2">
                  <c:v>0.81497006096249291</c:v>
                </c:pt>
                <c:pt idx="3">
                  <c:v>0.98720339053876882</c:v>
                </c:pt>
                <c:pt idx="4">
                  <c:v>0.99965420623176182</c:v>
                </c:pt>
                <c:pt idx="5">
                  <c:v>0.99999367631772296</c:v>
                </c:pt>
                <c:pt idx="6">
                  <c:v>0.99999988542722174</c:v>
                </c:pt>
                <c:pt idx="7">
                  <c:v>0.9999999975019308</c:v>
                </c:pt>
                <c:pt idx="8">
                  <c:v>0.99999999992924171</c:v>
                </c:pt>
              </c:numCache>
            </c:numRef>
          </c:val>
          <c:smooth val="1"/>
          <c:extLst>
            <c:ext xmlns:c16="http://schemas.microsoft.com/office/drawing/2014/chart" uri="{C3380CC4-5D6E-409C-BE32-E72D297353CC}">
              <c16:uniqueId val="{00000008-CA4B-4C46-B126-16D44C947CF8}"/>
            </c:ext>
          </c:extLst>
        </c:ser>
        <c:ser>
          <c:idx val="1"/>
          <c:order val="9"/>
          <c:tx>
            <c:strRef>
              <c:f>'Constant CV'!$O$18</c:f>
              <c:strCache>
                <c:ptCount val="1"/>
                <c:pt idx="0">
                  <c:v>20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'Constant CV'!$E$19:$E$27</c:f>
              <c:numCache>
                <c:formatCode>0%</c:formatCode>
                <c:ptCount val="9"/>
                <c:pt idx="0">
                  <c:v>0</c:v>
                </c:pt>
                <c:pt idx="1">
                  <c:v>0.02</c:v>
                </c:pt>
                <c:pt idx="2">
                  <c:v>0.04</c:v>
                </c:pt>
                <c:pt idx="3">
                  <c:v>0.06</c:v>
                </c:pt>
                <c:pt idx="4">
                  <c:v>0.08</c:v>
                </c:pt>
                <c:pt idx="5">
                  <c:v>0.1</c:v>
                </c:pt>
                <c:pt idx="6">
                  <c:v>0.12</c:v>
                </c:pt>
                <c:pt idx="7">
                  <c:v>0.14000000000000001</c:v>
                </c:pt>
                <c:pt idx="8">
                  <c:v>0.16</c:v>
                </c:pt>
              </c:numCache>
            </c:numRef>
          </c:cat>
          <c:val>
            <c:numRef>
              <c:f>'Constant CV'!$O$19:$O$27</c:f>
              <c:numCache>
                <c:formatCode>0.0000</c:formatCode>
                <c:ptCount val="9"/>
                <c:pt idx="0">
                  <c:v>5.0000000000000044E-2</c:v>
                </c:pt>
                <c:pt idx="1">
                  <c:v>0.32489589127978452</c:v>
                </c:pt>
                <c:pt idx="2">
                  <c:v>0.85549022839772659</c:v>
                </c:pt>
                <c:pt idx="3">
                  <c:v>0.99304625603147345</c:v>
                </c:pt>
                <c:pt idx="4">
                  <c:v>0.9998791800839012</c:v>
                </c:pt>
                <c:pt idx="5">
                  <c:v>0.99999860336503654</c:v>
                </c:pt>
                <c:pt idx="6">
                  <c:v>0.9999999837783351</c:v>
                </c:pt>
                <c:pt idx="7">
                  <c:v>0.9999999997671114</c:v>
                </c:pt>
                <c:pt idx="8">
                  <c:v>0.9999999999955218</c:v>
                </c:pt>
              </c:numCache>
            </c:numRef>
          </c:val>
          <c:smooth val="1"/>
          <c:extLst>
            <c:ext xmlns:c16="http://schemas.microsoft.com/office/drawing/2014/chart" uri="{C3380CC4-5D6E-409C-BE32-E72D297353CC}">
              <c16:uniqueId val="{00000009-CA4B-4C46-B126-16D44C947CF8}"/>
            </c:ext>
          </c:extLst>
        </c:ser>
        <c:dLbls>
          <c:showLegendKey val="0"/>
          <c:showVal val="0"/>
          <c:showCatName val="0"/>
          <c:showSerName val="0"/>
          <c:showPercent val="0"/>
          <c:showBubbleSize val="0"/>
        </c:dLbls>
        <c:marker val="1"/>
        <c:smooth val="0"/>
        <c:axId val="764528136"/>
        <c:axId val="764524200"/>
      </c:lineChart>
      <c:catAx>
        <c:axId val="764528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Real Difference</a:t>
                </a:r>
                <a:r>
                  <a:rPr lang="en-US" baseline="0"/>
                  <a:t> Between Means</a:t>
                </a:r>
                <a:endParaRPr lang="en-US"/>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in"/>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4200"/>
        <c:crosses val="autoZero"/>
        <c:auto val="1"/>
        <c:lblAlgn val="ctr"/>
        <c:lblOffset val="100"/>
        <c:noMultiLvlLbl val="0"/>
      </c:catAx>
      <c:valAx>
        <c:axId val="764524200"/>
        <c:scaling>
          <c:orientation val="minMax"/>
          <c:max val="1"/>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Proportion of Experiments with</a:t>
                </a:r>
                <a:r>
                  <a:rPr lang="en-US" baseline="0"/>
                  <a:t> p &lt; 0.05</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4528136"/>
        <c:crosses val="autoZero"/>
        <c:crossBetween val="between"/>
      </c:valAx>
      <c:spPr>
        <a:noFill/>
        <a:ln w="12700" cmpd="sng">
          <a:solidFill>
            <a:schemeClr val="tx1"/>
          </a:solid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mn-ea"/>
                <a:cs typeface="+mn-cs"/>
              </a:defRPr>
            </a:pPr>
            <a:r>
              <a:rPr lang="en-US" sz="1800" b="0" i="0" baseline="0">
                <a:effectLst/>
              </a:rPr>
              <a:t>Power curves for an experiment with a constant SD (0.158) and different means for the control group and 10 replicates per treatment group.</a:t>
            </a:r>
            <a:endParaRPr lang="en-US">
              <a:effectLst/>
            </a:endParaRPr>
          </a:p>
        </c:rich>
      </c:tx>
      <c:layout/>
      <c:overlay val="0"/>
      <c:spPr>
        <a:noFill/>
        <a:ln>
          <a:noFill/>
        </a:ln>
        <a:effectLst/>
      </c:spPr>
      <c:txPr>
        <a:bodyPr rot="0" spcFirstLastPara="1" vertOverflow="ellipsis" vert="horz" wrap="square" anchor="ctr" anchorCtr="1"/>
        <a:lstStyle/>
        <a:p>
          <a:pPr>
            <a:defRPr sz="1920" b="0" i="0" u="none" strike="noStrike" kern="1200" spc="0" baseline="0">
              <a:solidFill>
                <a:schemeClr val="tx1">
                  <a:lumMod val="65000"/>
                  <a:lumOff val="35000"/>
                </a:schemeClr>
              </a:solidFill>
              <a:latin typeface="Calibri" panose="020F0502020204030204" pitchFamily="34" charset="0"/>
              <a:ea typeface="+mn-ea"/>
              <a:cs typeface="+mn-cs"/>
            </a:defRPr>
          </a:pPr>
          <a:endParaRPr lang="en-US"/>
        </a:p>
      </c:txPr>
    </c:title>
    <c:autoTitleDeleted val="0"/>
    <c:plotArea>
      <c:layout/>
      <c:scatterChart>
        <c:scatterStyle val="smoothMarker"/>
        <c:varyColors val="0"/>
        <c:ser>
          <c:idx val="0"/>
          <c:order val="0"/>
          <c:spPr>
            <a:ln w="31750" cap="rnd">
              <a:solidFill>
                <a:schemeClr val="accent2"/>
              </a:solidFill>
              <a:round/>
            </a:ln>
            <a:effectLst/>
          </c:spPr>
          <c:marker>
            <c:symbol val="circle"/>
            <c:size val="7"/>
            <c:spPr>
              <a:solidFill>
                <a:schemeClr val="accent2"/>
              </a:solidFill>
              <a:ln w="9525">
                <a:solidFill>
                  <a:schemeClr val="accent2"/>
                </a:solidFill>
              </a:ln>
              <a:effectLst/>
            </c:spPr>
          </c:marker>
          <c:xVal>
            <c:numRef>
              <c:f>'INPUTS &amp; Constant Variance '!$H$56:$H$64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Constant Variance '!$I$56:$I$64</c:f>
              <c:numCache>
                <c:formatCode>General</c:formatCode>
                <c:ptCount val="9"/>
                <c:pt idx="0">
                  <c:v>5.0000000000000065E-2</c:v>
                </c:pt>
                <c:pt idx="1">
                  <c:v>6.2566895267440095E-2</c:v>
                </c:pt>
                <c:pt idx="2">
                  <c:v>0.10245909049421682</c:v>
                </c:pt>
                <c:pt idx="3">
                  <c:v>0.17439246067496128</c:v>
                </c:pt>
                <c:pt idx="4">
                  <c:v>0.28059600392086831</c:v>
                </c:pt>
                <c:pt idx="5">
                  <c:v>0.4151225482060027</c:v>
                </c:pt>
                <c:pt idx="6">
                  <c:v>0.56199929041054641</c:v>
                </c:pt>
                <c:pt idx="7">
                  <c:v>0.70022675675375201</c:v>
                </c:pt>
                <c:pt idx="8">
                  <c:v>0.81279057664842558</c:v>
                </c:pt>
              </c:numCache>
            </c:numRef>
          </c:yVal>
          <c:smooth val="1"/>
          <c:extLst>
            <c:ext xmlns:c16="http://schemas.microsoft.com/office/drawing/2014/chart" uri="{C3380CC4-5D6E-409C-BE32-E72D297353CC}">
              <c16:uniqueId val="{00000000-A6B8-4FDA-AFB7-4DCF36DEA59E}"/>
            </c:ext>
          </c:extLst>
        </c:ser>
        <c:ser>
          <c:idx val="1"/>
          <c:order val="1"/>
          <c:spPr>
            <a:ln w="31750" cap="rnd">
              <a:solidFill>
                <a:schemeClr val="accent1"/>
              </a:solidFill>
              <a:round/>
            </a:ln>
            <a:effectLst/>
          </c:spPr>
          <c:marker>
            <c:symbol val="circle"/>
            <c:size val="7"/>
            <c:spPr>
              <a:solidFill>
                <a:schemeClr val="accent1"/>
              </a:solidFill>
              <a:ln w="9525">
                <a:solidFill>
                  <a:schemeClr val="accent1"/>
                </a:solidFill>
              </a:ln>
              <a:effectLst/>
            </c:spPr>
          </c:marker>
          <c:xVal>
            <c:numRef>
              <c:f>'INPUTS &amp; Constant Variance '!$H$56:$H$64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Constant Variance '!$J$56:$J$64</c:f>
              <c:numCache>
                <c:formatCode>General</c:formatCode>
                <c:ptCount val="9"/>
                <c:pt idx="0">
                  <c:v>5.0000000000000065E-2</c:v>
                </c:pt>
                <c:pt idx="1">
                  <c:v>0.10245909049421682</c:v>
                </c:pt>
                <c:pt idx="2">
                  <c:v>0.28059600392086831</c:v>
                </c:pt>
                <c:pt idx="3">
                  <c:v>0.56199929041054641</c:v>
                </c:pt>
                <c:pt idx="4">
                  <c:v>0.81279057664842558</c:v>
                </c:pt>
                <c:pt idx="5">
                  <c:v>0.94325475586958885</c:v>
                </c:pt>
                <c:pt idx="6">
                  <c:v>0.98674536945600855</c:v>
                </c:pt>
                <c:pt idx="7">
                  <c:v>0.997346647343895</c:v>
                </c:pt>
                <c:pt idx="8">
                  <c:v>0.99950083684125024</c:v>
                </c:pt>
              </c:numCache>
            </c:numRef>
          </c:yVal>
          <c:smooth val="1"/>
          <c:extLst>
            <c:ext xmlns:c16="http://schemas.microsoft.com/office/drawing/2014/chart" uri="{C3380CC4-5D6E-409C-BE32-E72D297353CC}">
              <c16:uniqueId val="{00000001-A6B8-4FDA-AFB7-4DCF36DEA59E}"/>
            </c:ext>
          </c:extLst>
        </c:ser>
        <c:ser>
          <c:idx val="2"/>
          <c:order val="2"/>
          <c:spPr>
            <a:ln w="31750" cap="rnd">
              <a:solidFill>
                <a:schemeClr val="accent6"/>
              </a:solidFill>
              <a:round/>
            </a:ln>
            <a:effectLst/>
          </c:spPr>
          <c:marker>
            <c:symbol val="circle"/>
            <c:size val="7"/>
            <c:spPr>
              <a:solidFill>
                <a:schemeClr val="accent6">
                  <a:lumMod val="75000"/>
                </a:schemeClr>
              </a:solidFill>
              <a:ln w="9525">
                <a:solidFill>
                  <a:schemeClr val="accent3"/>
                </a:solidFill>
              </a:ln>
              <a:effectLst/>
            </c:spPr>
          </c:marker>
          <c:dPt>
            <c:idx val="4"/>
            <c:marker>
              <c:symbol val="circle"/>
              <c:size val="7"/>
              <c:spPr>
                <a:solidFill>
                  <a:schemeClr val="accent6"/>
                </a:solidFill>
                <a:ln w="9525">
                  <a:solidFill>
                    <a:schemeClr val="accent6"/>
                  </a:solidFill>
                </a:ln>
                <a:effectLst/>
              </c:spPr>
            </c:marker>
            <c:bubble3D val="0"/>
            <c:extLst>
              <c:ext xmlns:c16="http://schemas.microsoft.com/office/drawing/2014/chart" uri="{C3380CC4-5D6E-409C-BE32-E72D297353CC}">
                <c16:uniqueId val="{00000003-A6B8-4FDA-AFB7-4DCF36DEA59E}"/>
              </c:ext>
            </c:extLst>
          </c:dPt>
          <c:xVal>
            <c:numRef>
              <c:f>'INPUTS &amp; Constant Variance '!$H$56:$H$64</c:f>
              <c:numCache>
                <c:formatCode>General</c:formatCode>
                <c:ptCount val="9"/>
                <c:pt idx="0">
                  <c:v>0</c:v>
                </c:pt>
                <c:pt idx="1">
                  <c:v>2</c:v>
                </c:pt>
                <c:pt idx="2">
                  <c:v>4</c:v>
                </c:pt>
                <c:pt idx="3">
                  <c:v>6</c:v>
                </c:pt>
                <c:pt idx="4">
                  <c:v>8</c:v>
                </c:pt>
                <c:pt idx="5">
                  <c:v>10</c:v>
                </c:pt>
                <c:pt idx="6">
                  <c:v>12</c:v>
                </c:pt>
                <c:pt idx="7">
                  <c:v>14.000000000000002</c:v>
                </c:pt>
                <c:pt idx="8">
                  <c:v>16</c:v>
                </c:pt>
              </c:numCache>
            </c:numRef>
          </c:xVal>
          <c:yVal>
            <c:numRef>
              <c:f>'INPUTS &amp; Constant Variance '!$K$56:$K$64</c:f>
              <c:numCache>
                <c:formatCode>General</c:formatCode>
                <c:ptCount val="9"/>
                <c:pt idx="0">
                  <c:v>5.0000000000000065E-2</c:v>
                </c:pt>
                <c:pt idx="1">
                  <c:v>0.17439246067496139</c:v>
                </c:pt>
                <c:pt idx="2">
                  <c:v>0.56199929041054653</c:v>
                </c:pt>
                <c:pt idx="3">
                  <c:v>0.89284146658975549</c:v>
                </c:pt>
                <c:pt idx="4">
                  <c:v>0.98674536945600855</c:v>
                </c:pt>
                <c:pt idx="5">
                  <c:v>0.99884564108671858</c:v>
                </c:pt>
                <c:pt idx="6">
                  <c:v>0.99990581990996863</c:v>
                </c:pt>
                <c:pt idx="7">
                  <c:v>0.99999157533093253</c:v>
                </c:pt>
                <c:pt idx="8">
                  <c:v>0.99999911907783767</c:v>
                </c:pt>
              </c:numCache>
            </c:numRef>
          </c:yVal>
          <c:smooth val="1"/>
          <c:extLst>
            <c:ext xmlns:c16="http://schemas.microsoft.com/office/drawing/2014/chart" uri="{C3380CC4-5D6E-409C-BE32-E72D297353CC}">
              <c16:uniqueId val="{00000002-A6B8-4FDA-AFB7-4DCF36DEA59E}"/>
            </c:ext>
          </c:extLst>
        </c:ser>
        <c:dLbls>
          <c:showLegendKey val="0"/>
          <c:showVal val="0"/>
          <c:showCatName val="0"/>
          <c:showSerName val="0"/>
          <c:showPercent val="0"/>
          <c:showBubbleSize val="0"/>
        </c:dLbls>
        <c:axId val="35478543"/>
        <c:axId val="35474799"/>
      </c:scatterChart>
      <c:valAx>
        <c:axId val="35478543"/>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r>
                  <a:rPr lang="en-US" sz="1800" b="0" i="0" baseline="0">
                    <a:effectLst/>
                  </a:rPr>
                  <a:t>Difference Between Control and Treatment Groups (%)</a:t>
                </a:r>
                <a:endParaRPr lang="en-US">
                  <a:effectLst/>
                </a:endParaRPr>
              </a:p>
            </c:rich>
          </c:tx>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crossAx val="35474799"/>
        <c:crosses val="autoZero"/>
        <c:crossBetween val="midCat"/>
      </c:valAx>
      <c:valAx>
        <c:axId val="35474799"/>
        <c:scaling>
          <c:orientation val="minMax"/>
          <c:max val="1"/>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r>
                  <a:rPr lang="en-US" sz="1800" b="0" i="0" baseline="0">
                    <a:effectLst/>
                  </a:rPr>
                  <a:t>Proportion of Experiments with p &lt; 0.05</a:t>
                </a:r>
                <a:endParaRPr lang="en-US">
                  <a:effectLst/>
                </a:endParaRPr>
              </a:p>
            </c:rich>
          </c:tx>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Calibri" panose="020F0502020204030204" pitchFamily="34" charset="0"/>
                <a:ea typeface="+mn-ea"/>
                <a:cs typeface="+mn-cs"/>
              </a:defRPr>
            </a:pPr>
            <a:endParaRPr lang="en-US"/>
          </a:p>
        </c:txPr>
        <c:crossAx val="35478543"/>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600" baseline="0">
          <a:latin typeface="Calibri" panose="020F0502020204030204" pitchFamily="34" charset="0"/>
        </a:defRPr>
      </a:pPr>
      <a:endParaRPr lang="en-US"/>
    </a:p>
  </c:txPr>
  <c:userShapes r:id="rId3"/>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8.xml"/></Relationships>
</file>

<file path=xl/chartsheets/sheet1.xml><?xml version="1.0" encoding="utf-8"?>
<chartsheet xmlns="http://schemas.openxmlformats.org/spreadsheetml/2006/main" xmlns:r="http://schemas.openxmlformats.org/officeDocument/2006/relationships">
  <sheetPr codeName="Chart11">
    <tabColor rgb="FFFF6600"/>
  </sheetPr>
  <sheetViews>
    <sheetView zoomScale="11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420256</xdr:colOff>
      <xdr:row>6</xdr:row>
      <xdr:rowOff>115456</xdr:rowOff>
    </xdr:from>
    <xdr:to>
      <xdr:col>8</xdr:col>
      <xdr:colOff>375225</xdr:colOff>
      <xdr:row>22</xdr:row>
      <xdr:rowOff>110838</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a:stretch>
          <a:fillRect/>
        </a:stretch>
      </xdr:blipFill>
      <xdr:spPr>
        <a:xfrm>
          <a:off x="1136074" y="3251201"/>
          <a:ext cx="4065150" cy="2951019"/>
        </a:xfrm>
        <a:prstGeom prst="rect">
          <a:avLst/>
        </a:prstGeom>
        <a:ln w="25400">
          <a:solidFill>
            <a:schemeClr val="accent1"/>
          </a:solidFill>
        </a:ln>
      </xdr:spPr>
    </xdr:pic>
    <xdr:clientData/>
  </xdr:twoCellAnchor>
  <xdr:oneCellAnchor>
    <xdr:from>
      <xdr:col>11</xdr:col>
      <xdr:colOff>91090</xdr:colOff>
      <xdr:row>0</xdr:row>
      <xdr:rowOff>661576</xdr:rowOff>
    </xdr:from>
    <xdr:ext cx="3057395" cy="1405641"/>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6675821" y="661576"/>
          <a:ext cx="3057395" cy="140564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pPr algn="ctr"/>
          <a:r>
            <a:rPr lang="en-US" sz="1050" b="1">
              <a:solidFill>
                <a:srgbClr val="FF0000"/>
              </a:solidFill>
              <a:latin typeface="Comic Sans MS" panose="030F0702030302020204" pitchFamily="66" charset="0"/>
            </a:rPr>
            <a:t>IF</a:t>
          </a:r>
          <a:r>
            <a:rPr lang="en-US" sz="1050" b="1" baseline="0">
              <a:solidFill>
                <a:srgbClr val="FF0000"/>
              </a:solidFill>
              <a:latin typeface="Comic Sans MS" panose="030F0702030302020204" pitchFamily="66" charset="0"/>
            </a:rPr>
            <a:t> THE TARGET MEAN AND TARGET STANDARD DEVIAITON WERE DERIVED FROM TRANSFORMED DATA, THEN THE EXPERIMENTAL POWER SHOULD BE ESTIMATED FROM THE INVERSE TRANSFORMED SCALES FOUND IN THE ITSEPG.EXE  WORKBOOK </a:t>
          </a:r>
        </a:p>
      </xdr:txBody>
    </xdr:sp>
    <xdr:clientData/>
  </xdr:oneCellAnchor>
  <xdr:twoCellAnchor editAs="oneCell">
    <xdr:from>
      <xdr:col>0</xdr:col>
      <xdr:colOff>190501</xdr:colOff>
      <xdr:row>58</xdr:row>
      <xdr:rowOff>51954</xdr:rowOff>
    </xdr:from>
    <xdr:to>
      <xdr:col>11</xdr:col>
      <xdr:colOff>425273</xdr:colOff>
      <xdr:row>85</xdr:row>
      <xdr:rowOff>178299</xdr:rowOff>
    </xdr:to>
    <xdr:pic>
      <xdr:nvPicPr>
        <xdr:cNvPr id="3" name="Picture 2"/>
        <xdr:cNvPicPr>
          <a:picLocks noChangeAspect="1"/>
        </xdr:cNvPicPr>
      </xdr:nvPicPr>
      <xdr:blipFill>
        <a:blip xmlns:r="http://schemas.openxmlformats.org/officeDocument/2006/relationships" r:embed="rId2"/>
        <a:stretch>
          <a:fillRect/>
        </a:stretch>
      </xdr:blipFill>
      <xdr:spPr>
        <a:xfrm>
          <a:off x="190501" y="16585045"/>
          <a:ext cx="7046590" cy="51139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209549</xdr:colOff>
      <xdr:row>29</xdr:row>
      <xdr:rowOff>100011</xdr:rowOff>
    </xdr:from>
    <xdr:to>
      <xdr:col>4</xdr:col>
      <xdr:colOff>342900</xdr:colOff>
      <xdr:row>56</xdr:row>
      <xdr:rowOff>133350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0.28743</cdr:x>
      <cdr:y>0.20276</cdr:y>
    </cdr:from>
    <cdr:to>
      <cdr:x>0.77085</cdr:x>
      <cdr:y>0.85487</cdr:y>
    </cdr:to>
    <cdr:sp macro="" textlink="">
      <cdr:nvSpPr>
        <cdr:cNvPr id="8" name="Freeform: Shape 7">
          <a:extLst xmlns:a="http://schemas.openxmlformats.org/drawingml/2006/main">
            <a:ext uri="{FF2B5EF4-FFF2-40B4-BE49-F238E27FC236}">
              <a16:creationId xmlns:a16="http://schemas.microsoft.com/office/drawing/2014/main" id="{D1BA2477-4A7D-4EAB-B363-6F7854915C68}"/>
            </a:ext>
          </a:extLst>
        </cdr:cNvPr>
        <cdr:cNvSpPr/>
      </cdr:nvSpPr>
      <cdr:spPr>
        <a:xfrm xmlns:a="http://schemas.openxmlformats.org/drawingml/2006/main">
          <a:off x="2073592" y="1049648"/>
          <a:ext cx="3487615" cy="3375880"/>
        </a:xfrm>
        <a:custGeom xmlns:a="http://schemas.openxmlformats.org/drawingml/2006/main">
          <a:avLst/>
          <a:gdLst>
            <a:gd name="connsiteX0" fmla="*/ 0 w 1005192"/>
            <a:gd name="connsiteY0" fmla="*/ 1592904 h 1592904"/>
            <a:gd name="connsiteX1" fmla="*/ 1005192 w 1005192"/>
            <a:gd name="connsiteY1" fmla="*/ 0 h 1592904"/>
            <a:gd name="connsiteX0" fmla="*/ 0 w 1005192"/>
            <a:gd name="connsiteY0" fmla="*/ 1592904 h 1592904"/>
            <a:gd name="connsiteX1" fmla="*/ 986206 w 1005192"/>
            <a:gd name="connsiteY1" fmla="*/ 36060 h 1592904"/>
            <a:gd name="connsiteX2" fmla="*/ 1005192 w 1005192"/>
            <a:gd name="connsiteY2" fmla="*/ 0 h 1592904"/>
            <a:gd name="connsiteX0" fmla="*/ 0 w 1005192"/>
            <a:gd name="connsiteY0" fmla="*/ 1592904 h 1592904"/>
            <a:gd name="connsiteX1" fmla="*/ 899415 w 1005192"/>
            <a:gd name="connsiteY1" fmla="*/ 91353 h 1592904"/>
            <a:gd name="connsiteX2" fmla="*/ 1005192 w 1005192"/>
            <a:gd name="connsiteY2" fmla="*/ 0 h 1592904"/>
            <a:gd name="connsiteX0" fmla="*/ 0 w 1417449"/>
            <a:gd name="connsiteY0" fmla="*/ 1592904 h 1592904"/>
            <a:gd name="connsiteX1" fmla="*/ 1417449 w 1417449"/>
            <a:gd name="connsiteY1" fmla="*/ 697170 h 1592904"/>
            <a:gd name="connsiteX2" fmla="*/ 1005192 w 1417449"/>
            <a:gd name="connsiteY2" fmla="*/ 0 h 1592904"/>
            <a:gd name="connsiteX0" fmla="*/ 0 w 1005192"/>
            <a:gd name="connsiteY0" fmla="*/ 1592904 h 1592904"/>
            <a:gd name="connsiteX1" fmla="*/ 473595 w 1005192"/>
            <a:gd name="connsiteY1" fmla="*/ 1043351 h 1592904"/>
            <a:gd name="connsiteX2" fmla="*/ 1005192 w 1005192"/>
            <a:gd name="connsiteY2" fmla="*/ 0 h 1592904"/>
            <a:gd name="connsiteX0" fmla="*/ 0 w 1005192"/>
            <a:gd name="connsiteY0" fmla="*/ 1592904 h 1592904"/>
            <a:gd name="connsiteX1" fmla="*/ 473595 w 1005192"/>
            <a:gd name="connsiteY1" fmla="*/ 1043351 h 1592904"/>
            <a:gd name="connsiteX2" fmla="*/ 1005192 w 1005192"/>
            <a:gd name="connsiteY2"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1005192 w 1005192"/>
            <a:gd name="connsiteY3"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05192"/>
            <a:gd name="connsiteY0" fmla="*/ 1592904 h 1592904"/>
            <a:gd name="connsiteX1" fmla="*/ 294589 w 1005192"/>
            <a:gd name="connsiteY1" fmla="*/ 1346260 h 1592904"/>
            <a:gd name="connsiteX2" fmla="*/ 473595 w 1005192"/>
            <a:gd name="connsiteY2" fmla="*/ 1043351 h 1592904"/>
            <a:gd name="connsiteX3" fmla="*/ 666164 w 1005192"/>
            <a:gd name="connsiteY3" fmla="*/ 586584 h 1592904"/>
            <a:gd name="connsiteX4" fmla="*/ 1005192 w 1005192"/>
            <a:gd name="connsiteY4" fmla="*/ 0 h 1592904"/>
            <a:gd name="connsiteX0" fmla="*/ 0 w 1031097"/>
            <a:gd name="connsiteY0" fmla="*/ 1634999 h 1634999"/>
            <a:gd name="connsiteX1" fmla="*/ 294589 w 1031097"/>
            <a:gd name="connsiteY1" fmla="*/ 1388355 h 1634999"/>
            <a:gd name="connsiteX2" fmla="*/ 473595 w 1031097"/>
            <a:gd name="connsiteY2" fmla="*/ 1085446 h 1634999"/>
            <a:gd name="connsiteX3" fmla="*/ 666164 w 1031097"/>
            <a:gd name="connsiteY3" fmla="*/ 628679 h 1634999"/>
            <a:gd name="connsiteX4" fmla="*/ 1005192 w 1031097"/>
            <a:gd name="connsiteY4" fmla="*/ 42095 h 1634999"/>
            <a:gd name="connsiteX5" fmla="*/ 1007904 w 1031097"/>
            <a:gd name="connsiteY5" fmla="*/ 46903 h 1634999"/>
            <a:gd name="connsiteX0" fmla="*/ 0 w 1357781"/>
            <a:gd name="connsiteY0" fmla="*/ 1603054 h 1603054"/>
            <a:gd name="connsiteX1" fmla="*/ 294589 w 1357781"/>
            <a:gd name="connsiteY1" fmla="*/ 1356410 h 1603054"/>
            <a:gd name="connsiteX2" fmla="*/ 473595 w 1357781"/>
            <a:gd name="connsiteY2" fmla="*/ 1053501 h 1603054"/>
            <a:gd name="connsiteX3" fmla="*/ 666164 w 1357781"/>
            <a:gd name="connsiteY3" fmla="*/ 596734 h 1603054"/>
            <a:gd name="connsiteX4" fmla="*/ 1005192 w 1357781"/>
            <a:gd name="connsiteY4" fmla="*/ 10150 h 1603054"/>
            <a:gd name="connsiteX5" fmla="*/ 1357781 w 1357781"/>
            <a:gd name="connsiteY5" fmla="*/ 543846 h 1603054"/>
            <a:gd name="connsiteX0" fmla="*/ 0 w 1382393"/>
            <a:gd name="connsiteY0" fmla="*/ 1603054 h 1603054"/>
            <a:gd name="connsiteX1" fmla="*/ 294589 w 1382393"/>
            <a:gd name="connsiteY1" fmla="*/ 1356410 h 1603054"/>
            <a:gd name="connsiteX2" fmla="*/ 473595 w 1382393"/>
            <a:gd name="connsiteY2" fmla="*/ 1053501 h 1603054"/>
            <a:gd name="connsiteX3" fmla="*/ 666164 w 1382393"/>
            <a:gd name="connsiteY3" fmla="*/ 596734 h 1603054"/>
            <a:gd name="connsiteX4" fmla="*/ 1005192 w 1382393"/>
            <a:gd name="connsiteY4" fmla="*/ 10150 h 1603054"/>
            <a:gd name="connsiteX5" fmla="*/ 1357781 w 1382393"/>
            <a:gd name="connsiteY5" fmla="*/ 543846 h 1603054"/>
            <a:gd name="connsiteX6" fmla="*/ 1352357 w 1382393"/>
            <a:gd name="connsiteY6" fmla="*/ 541441 h 1603054"/>
            <a:gd name="connsiteX0" fmla="*/ 0 w 1588325"/>
            <a:gd name="connsiteY0" fmla="*/ 1603054 h 1603054"/>
            <a:gd name="connsiteX1" fmla="*/ 294589 w 1588325"/>
            <a:gd name="connsiteY1" fmla="*/ 1356410 h 1603054"/>
            <a:gd name="connsiteX2" fmla="*/ 473595 w 1588325"/>
            <a:gd name="connsiteY2" fmla="*/ 1053501 h 1603054"/>
            <a:gd name="connsiteX3" fmla="*/ 666164 w 1588325"/>
            <a:gd name="connsiteY3" fmla="*/ 596734 h 1603054"/>
            <a:gd name="connsiteX4" fmla="*/ 1005192 w 1588325"/>
            <a:gd name="connsiteY4" fmla="*/ 10150 h 1603054"/>
            <a:gd name="connsiteX5" fmla="*/ 1357781 w 1588325"/>
            <a:gd name="connsiteY5" fmla="*/ 543846 h 1603054"/>
            <a:gd name="connsiteX6" fmla="*/ 1588320 w 1588325"/>
            <a:gd name="connsiteY6" fmla="*/ 1089561 h 1603054"/>
            <a:gd name="connsiteX0" fmla="*/ 0 w 1605396"/>
            <a:gd name="connsiteY0" fmla="*/ 1603054 h 1603054"/>
            <a:gd name="connsiteX1" fmla="*/ 294589 w 1605396"/>
            <a:gd name="connsiteY1" fmla="*/ 1356410 h 1603054"/>
            <a:gd name="connsiteX2" fmla="*/ 473595 w 1605396"/>
            <a:gd name="connsiteY2" fmla="*/ 1053501 h 1603054"/>
            <a:gd name="connsiteX3" fmla="*/ 666164 w 1605396"/>
            <a:gd name="connsiteY3" fmla="*/ 596734 h 1603054"/>
            <a:gd name="connsiteX4" fmla="*/ 1005192 w 1605396"/>
            <a:gd name="connsiteY4" fmla="*/ 10150 h 1603054"/>
            <a:gd name="connsiteX5" fmla="*/ 1357781 w 1605396"/>
            <a:gd name="connsiteY5" fmla="*/ 543846 h 1603054"/>
            <a:gd name="connsiteX6" fmla="*/ 1588320 w 1605396"/>
            <a:gd name="connsiteY6" fmla="*/ 1089561 h 1603054"/>
            <a:gd name="connsiteX7" fmla="*/ 1588320 w 1605396"/>
            <a:gd name="connsiteY7" fmla="*/ 1091966 h 1603054"/>
            <a:gd name="connsiteX0" fmla="*/ 0 w 2030413"/>
            <a:gd name="connsiteY0" fmla="*/ 1603054 h 1603054"/>
            <a:gd name="connsiteX1" fmla="*/ 294589 w 2030413"/>
            <a:gd name="connsiteY1" fmla="*/ 1356410 h 1603054"/>
            <a:gd name="connsiteX2" fmla="*/ 473595 w 2030413"/>
            <a:gd name="connsiteY2" fmla="*/ 1053501 h 1603054"/>
            <a:gd name="connsiteX3" fmla="*/ 666164 w 2030413"/>
            <a:gd name="connsiteY3" fmla="*/ 596734 h 1603054"/>
            <a:gd name="connsiteX4" fmla="*/ 1005192 w 2030413"/>
            <a:gd name="connsiteY4" fmla="*/ 10150 h 1603054"/>
            <a:gd name="connsiteX5" fmla="*/ 1357781 w 2030413"/>
            <a:gd name="connsiteY5" fmla="*/ 543846 h 1603054"/>
            <a:gd name="connsiteX6" fmla="*/ 1588320 w 2030413"/>
            <a:gd name="connsiteY6" fmla="*/ 1089561 h 1603054"/>
            <a:gd name="connsiteX7" fmla="*/ 2030413 w 2030413"/>
            <a:gd name="connsiteY7" fmla="*/ 1594409 h 1603054"/>
            <a:gd name="connsiteX0" fmla="*/ 0 w 2064760"/>
            <a:gd name="connsiteY0" fmla="*/ 1603054 h 1631122"/>
            <a:gd name="connsiteX1" fmla="*/ 294589 w 2064760"/>
            <a:gd name="connsiteY1" fmla="*/ 1356410 h 1631122"/>
            <a:gd name="connsiteX2" fmla="*/ 473595 w 2064760"/>
            <a:gd name="connsiteY2" fmla="*/ 1053501 h 1631122"/>
            <a:gd name="connsiteX3" fmla="*/ 666164 w 2064760"/>
            <a:gd name="connsiteY3" fmla="*/ 596734 h 1631122"/>
            <a:gd name="connsiteX4" fmla="*/ 1005192 w 2064760"/>
            <a:gd name="connsiteY4" fmla="*/ 10150 h 1631122"/>
            <a:gd name="connsiteX5" fmla="*/ 1357781 w 2064760"/>
            <a:gd name="connsiteY5" fmla="*/ 543846 h 1631122"/>
            <a:gd name="connsiteX6" fmla="*/ 1588320 w 2064760"/>
            <a:gd name="connsiteY6" fmla="*/ 1089561 h 1631122"/>
            <a:gd name="connsiteX7" fmla="*/ 2030413 w 2064760"/>
            <a:gd name="connsiteY7" fmla="*/ 1594409 h 1631122"/>
            <a:gd name="connsiteX8" fmla="*/ 2035837 w 2064760"/>
            <a:gd name="connsiteY8" fmla="*/ 1592005 h 1631122"/>
            <a:gd name="connsiteX0" fmla="*/ 0 w 2061979"/>
            <a:gd name="connsiteY0" fmla="*/ 1603054 h 1745866"/>
            <a:gd name="connsiteX1" fmla="*/ 294589 w 2061979"/>
            <a:gd name="connsiteY1" fmla="*/ 1356410 h 1745866"/>
            <a:gd name="connsiteX2" fmla="*/ 473595 w 2061979"/>
            <a:gd name="connsiteY2" fmla="*/ 1053501 h 1745866"/>
            <a:gd name="connsiteX3" fmla="*/ 666164 w 2061979"/>
            <a:gd name="connsiteY3" fmla="*/ 596734 h 1745866"/>
            <a:gd name="connsiteX4" fmla="*/ 1005192 w 2061979"/>
            <a:gd name="connsiteY4" fmla="*/ 10150 h 1745866"/>
            <a:gd name="connsiteX5" fmla="*/ 1357781 w 2061979"/>
            <a:gd name="connsiteY5" fmla="*/ 543846 h 1745866"/>
            <a:gd name="connsiteX6" fmla="*/ 1588320 w 2061979"/>
            <a:gd name="connsiteY6" fmla="*/ 1089561 h 1745866"/>
            <a:gd name="connsiteX7" fmla="*/ 2030413 w 2061979"/>
            <a:gd name="connsiteY7" fmla="*/ 1594409 h 1745866"/>
            <a:gd name="connsiteX8" fmla="*/ 2024988 w 2061979"/>
            <a:gd name="connsiteY8" fmla="*/ 1745864 h 1745866"/>
            <a:gd name="connsiteX0" fmla="*/ 0 w 2061979"/>
            <a:gd name="connsiteY0" fmla="*/ 1603054 h 1756416"/>
            <a:gd name="connsiteX1" fmla="*/ 294589 w 2061979"/>
            <a:gd name="connsiteY1" fmla="*/ 1356410 h 1756416"/>
            <a:gd name="connsiteX2" fmla="*/ 473595 w 2061979"/>
            <a:gd name="connsiteY2" fmla="*/ 1053501 h 1756416"/>
            <a:gd name="connsiteX3" fmla="*/ 666164 w 2061979"/>
            <a:gd name="connsiteY3" fmla="*/ 596734 h 1756416"/>
            <a:gd name="connsiteX4" fmla="*/ 1005192 w 2061979"/>
            <a:gd name="connsiteY4" fmla="*/ 10150 h 1756416"/>
            <a:gd name="connsiteX5" fmla="*/ 1357781 w 2061979"/>
            <a:gd name="connsiteY5" fmla="*/ 543846 h 1756416"/>
            <a:gd name="connsiteX6" fmla="*/ 1588320 w 2061979"/>
            <a:gd name="connsiteY6" fmla="*/ 1089561 h 1756416"/>
            <a:gd name="connsiteX7" fmla="*/ 2030413 w 2061979"/>
            <a:gd name="connsiteY7" fmla="*/ 1594409 h 1756416"/>
            <a:gd name="connsiteX8" fmla="*/ 2024988 w 2061979"/>
            <a:gd name="connsiteY8" fmla="*/ 1745864 h 1756416"/>
            <a:gd name="connsiteX9" fmla="*/ 2016851 w 2061979"/>
            <a:gd name="connsiteY9" fmla="*/ 1743459 h 1756416"/>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10" fmla="*/ 0 w 2061979"/>
            <a:gd name="connsiteY10" fmla="*/ 1603054 h 1759295"/>
            <a:gd name="connsiteX0" fmla="*/ 0 w 2061979"/>
            <a:gd name="connsiteY0" fmla="*/ 1603054 h 1759295"/>
            <a:gd name="connsiteX1" fmla="*/ 294589 w 2061979"/>
            <a:gd name="connsiteY1" fmla="*/ 1356410 h 1759295"/>
            <a:gd name="connsiteX2" fmla="*/ 473595 w 2061979"/>
            <a:gd name="connsiteY2" fmla="*/ 1053501 h 1759295"/>
            <a:gd name="connsiteX3" fmla="*/ 666164 w 2061979"/>
            <a:gd name="connsiteY3" fmla="*/ 596734 h 1759295"/>
            <a:gd name="connsiteX4" fmla="*/ 1005192 w 2061979"/>
            <a:gd name="connsiteY4" fmla="*/ 10150 h 1759295"/>
            <a:gd name="connsiteX5" fmla="*/ 1357781 w 2061979"/>
            <a:gd name="connsiteY5" fmla="*/ 543846 h 1759295"/>
            <a:gd name="connsiteX6" fmla="*/ 1588320 w 2061979"/>
            <a:gd name="connsiteY6" fmla="*/ 1089561 h 1759295"/>
            <a:gd name="connsiteX7" fmla="*/ 2030413 w 2061979"/>
            <a:gd name="connsiteY7" fmla="*/ 1594409 h 1759295"/>
            <a:gd name="connsiteX8" fmla="*/ 2024988 w 2061979"/>
            <a:gd name="connsiteY8" fmla="*/ 1745864 h 1759295"/>
            <a:gd name="connsiteX9" fmla="*/ 4381 w 2061979"/>
            <a:gd name="connsiteY9" fmla="*/ 1753076 h 1759295"/>
            <a:gd name="connsiteX10" fmla="*/ 0 w 2061979"/>
            <a:gd name="connsiteY10" fmla="*/ 1603054 h 1759295"/>
            <a:gd name="connsiteX0" fmla="*/ 0 w 2030569"/>
            <a:gd name="connsiteY0" fmla="*/ 1603054 h 1759295"/>
            <a:gd name="connsiteX1" fmla="*/ 294589 w 2030569"/>
            <a:gd name="connsiteY1" fmla="*/ 1356410 h 1759295"/>
            <a:gd name="connsiteX2" fmla="*/ 473595 w 2030569"/>
            <a:gd name="connsiteY2" fmla="*/ 1053501 h 1759295"/>
            <a:gd name="connsiteX3" fmla="*/ 666164 w 2030569"/>
            <a:gd name="connsiteY3" fmla="*/ 596734 h 1759295"/>
            <a:gd name="connsiteX4" fmla="*/ 1005192 w 2030569"/>
            <a:gd name="connsiteY4" fmla="*/ 10150 h 1759295"/>
            <a:gd name="connsiteX5" fmla="*/ 1357781 w 2030569"/>
            <a:gd name="connsiteY5" fmla="*/ 543846 h 1759295"/>
            <a:gd name="connsiteX6" fmla="*/ 1588320 w 2030569"/>
            <a:gd name="connsiteY6" fmla="*/ 1089561 h 1759295"/>
            <a:gd name="connsiteX7" fmla="*/ 2030413 w 2030569"/>
            <a:gd name="connsiteY7" fmla="*/ 1594409 h 1759295"/>
            <a:gd name="connsiteX8" fmla="*/ 2024988 w 2030569"/>
            <a:gd name="connsiteY8" fmla="*/ 1745864 h 1759295"/>
            <a:gd name="connsiteX9" fmla="*/ 4381 w 2030569"/>
            <a:gd name="connsiteY9" fmla="*/ 1753076 h 1759295"/>
            <a:gd name="connsiteX10" fmla="*/ 0 w 2030569"/>
            <a:gd name="connsiteY10" fmla="*/ 1603054 h 1759295"/>
            <a:gd name="connsiteX0" fmla="*/ 0 w 2064760"/>
            <a:gd name="connsiteY0" fmla="*/ 1603054 h 1760846"/>
            <a:gd name="connsiteX1" fmla="*/ 294589 w 2064760"/>
            <a:gd name="connsiteY1" fmla="*/ 1356410 h 1760846"/>
            <a:gd name="connsiteX2" fmla="*/ 473595 w 2064760"/>
            <a:gd name="connsiteY2" fmla="*/ 1053501 h 1760846"/>
            <a:gd name="connsiteX3" fmla="*/ 666164 w 2064760"/>
            <a:gd name="connsiteY3" fmla="*/ 596734 h 1760846"/>
            <a:gd name="connsiteX4" fmla="*/ 1005192 w 2064760"/>
            <a:gd name="connsiteY4" fmla="*/ 10150 h 1760846"/>
            <a:gd name="connsiteX5" fmla="*/ 1357781 w 2064760"/>
            <a:gd name="connsiteY5" fmla="*/ 543846 h 1760846"/>
            <a:gd name="connsiteX6" fmla="*/ 1588320 w 2064760"/>
            <a:gd name="connsiteY6" fmla="*/ 1089561 h 1760846"/>
            <a:gd name="connsiteX7" fmla="*/ 2030413 w 2064760"/>
            <a:gd name="connsiteY7" fmla="*/ 1594409 h 1760846"/>
            <a:gd name="connsiteX8" fmla="*/ 2035837 w 2064760"/>
            <a:gd name="connsiteY8" fmla="*/ 1748268 h 1760846"/>
            <a:gd name="connsiteX9" fmla="*/ 4381 w 2064760"/>
            <a:gd name="connsiteY9" fmla="*/ 1753076 h 1760846"/>
            <a:gd name="connsiteX10" fmla="*/ 0 w 2064760"/>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50007"/>
            <a:gd name="connsiteY0" fmla="*/ 1603054 h 1760846"/>
            <a:gd name="connsiteX1" fmla="*/ 294589 w 2050007"/>
            <a:gd name="connsiteY1" fmla="*/ 1356410 h 1760846"/>
            <a:gd name="connsiteX2" fmla="*/ 473595 w 2050007"/>
            <a:gd name="connsiteY2" fmla="*/ 1053501 h 1760846"/>
            <a:gd name="connsiteX3" fmla="*/ 666164 w 2050007"/>
            <a:gd name="connsiteY3" fmla="*/ 596734 h 1760846"/>
            <a:gd name="connsiteX4" fmla="*/ 1005192 w 2050007"/>
            <a:gd name="connsiteY4" fmla="*/ 10150 h 1760846"/>
            <a:gd name="connsiteX5" fmla="*/ 1357781 w 2050007"/>
            <a:gd name="connsiteY5" fmla="*/ 543846 h 1760846"/>
            <a:gd name="connsiteX6" fmla="*/ 1588320 w 2050007"/>
            <a:gd name="connsiteY6" fmla="*/ 1089561 h 1760846"/>
            <a:gd name="connsiteX7" fmla="*/ 2030413 w 2050007"/>
            <a:gd name="connsiteY7" fmla="*/ 1594409 h 1760846"/>
            <a:gd name="connsiteX8" fmla="*/ 2035837 w 2050007"/>
            <a:gd name="connsiteY8" fmla="*/ 1748268 h 1760846"/>
            <a:gd name="connsiteX9" fmla="*/ 4381 w 2050007"/>
            <a:gd name="connsiteY9" fmla="*/ 1753076 h 1760846"/>
            <a:gd name="connsiteX10" fmla="*/ 0 w 205000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603054 h 1760846"/>
            <a:gd name="connsiteX1" fmla="*/ 294589 w 2035837"/>
            <a:gd name="connsiteY1" fmla="*/ 1356410 h 1760846"/>
            <a:gd name="connsiteX2" fmla="*/ 473595 w 2035837"/>
            <a:gd name="connsiteY2" fmla="*/ 1053501 h 1760846"/>
            <a:gd name="connsiteX3" fmla="*/ 666164 w 2035837"/>
            <a:gd name="connsiteY3" fmla="*/ 596734 h 1760846"/>
            <a:gd name="connsiteX4" fmla="*/ 1005192 w 2035837"/>
            <a:gd name="connsiteY4" fmla="*/ 10150 h 1760846"/>
            <a:gd name="connsiteX5" fmla="*/ 1357781 w 2035837"/>
            <a:gd name="connsiteY5" fmla="*/ 543846 h 1760846"/>
            <a:gd name="connsiteX6" fmla="*/ 1588320 w 2035837"/>
            <a:gd name="connsiteY6" fmla="*/ 1089561 h 1760846"/>
            <a:gd name="connsiteX7" fmla="*/ 2030413 w 2035837"/>
            <a:gd name="connsiteY7" fmla="*/ 1594409 h 1760846"/>
            <a:gd name="connsiteX8" fmla="*/ 2035837 w 2035837"/>
            <a:gd name="connsiteY8" fmla="*/ 1748268 h 1760846"/>
            <a:gd name="connsiteX9" fmla="*/ 4381 w 2035837"/>
            <a:gd name="connsiteY9" fmla="*/ 1753076 h 1760846"/>
            <a:gd name="connsiteX10" fmla="*/ 0 w 2035837"/>
            <a:gd name="connsiteY10" fmla="*/ 1603054 h 1760846"/>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54464"/>
            <a:gd name="connsiteX1" fmla="*/ 294589 w 2035837"/>
            <a:gd name="connsiteY1" fmla="*/ 1350028 h 1754464"/>
            <a:gd name="connsiteX2" fmla="*/ 473595 w 2035837"/>
            <a:gd name="connsiteY2" fmla="*/ 1047119 h 1754464"/>
            <a:gd name="connsiteX3" fmla="*/ 666164 w 2035837"/>
            <a:gd name="connsiteY3" fmla="*/ 590352 h 1754464"/>
            <a:gd name="connsiteX4" fmla="*/ 1005192 w 2035837"/>
            <a:gd name="connsiteY4" fmla="*/ 3768 h 1754464"/>
            <a:gd name="connsiteX5" fmla="*/ 1357781 w 2035837"/>
            <a:gd name="connsiteY5" fmla="*/ 537464 h 1754464"/>
            <a:gd name="connsiteX6" fmla="*/ 1588320 w 2035837"/>
            <a:gd name="connsiteY6" fmla="*/ 1083179 h 1754464"/>
            <a:gd name="connsiteX7" fmla="*/ 2030413 w 2035837"/>
            <a:gd name="connsiteY7" fmla="*/ 1588027 h 1754464"/>
            <a:gd name="connsiteX8" fmla="*/ 2035837 w 2035837"/>
            <a:gd name="connsiteY8" fmla="*/ 1741886 h 1754464"/>
            <a:gd name="connsiteX9" fmla="*/ 4381 w 2035837"/>
            <a:gd name="connsiteY9" fmla="*/ 1746694 h 1754464"/>
            <a:gd name="connsiteX10" fmla="*/ 0 w 2035837"/>
            <a:gd name="connsiteY10" fmla="*/ 1596672 h 1754464"/>
            <a:gd name="connsiteX0" fmla="*/ 0 w 2035837"/>
            <a:gd name="connsiteY0" fmla="*/ 1596672 h 1746694"/>
            <a:gd name="connsiteX1" fmla="*/ 294589 w 2035837"/>
            <a:gd name="connsiteY1" fmla="*/ 1350028 h 1746694"/>
            <a:gd name="connsiteX2" fmla="*/ 473595 w 2035837"/>
            <a:gd name="connsiteY2" fmla="*/ 1047119 h 1746694"/>
            <a:gd name="connsiteX3" fmla="*/ 666164 w 2035837"/>
            <a:gd name="connsiteY3" fmla="*/ 590352 h 1746694"/>
            <a:gd name="connsiteX4" fmla="*/ 1005192 w 2035837"/>
            <a:gd name="connsiteY4" fmla="*/ 3768 h 1746694"/>
            <a:gd name="connsiteX5" fmla="*/ 1357781 w 2035837"/>
            <a:gd name="connsiteY5" fmla="*/ 537464 h 1746694"/>
            <a:gd name="connsiteX6" fmla="*/ 1588320 w 2035837"/>
            <a:gd name="connsiteY6" fmla="*/ 1083179 h 1746694"/>
            <a:gd name="connsiteX7" fmla="*/ 2030413 w 2035837"/>
            <a:gd name="connsiteY7" fmla="*/ 1588027 h 1746694"/>
            <a:gd name="connsiteX8" fmla="*/ 2035837 w 2035837"/>
            <a:gd name="connsiteY8" fmla="*/ 1741886 h 1746694"/>
            <a:gd name="connsiteX9" fmla="*/ 4381 w 2035837"/>
            <a:gd name="connsiteY9" fmla="*/ 1746694 h 1746694"/>
            <a:gd name="connsiteX10" fmla="*/ 0 w 2035837"/>
            <a:gd name="connsiteY10" fmla="*/ 1596672 h 174669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035837" h="1746694">
              <a:moveTo>
                <a:pt x="0" y="1596672"/>
              </a:moveTo>
              <a:cubicBezTo>
                <a:pt x="56783" y="1547551"/>
                <a:pt x="101743" y="1561821"/>
                <a:pt x="294589" y="1350028"/>
              </a:cubicBezTo>
              <a:cubicBezTo>
                <a:pt x="373522" y="1258436"/>
                <a:pt x="474047" y="1061944"/>
                <a:pt x="473595" y="1047119"/>
              </a:cubicBezTo>
              <a:cubicBezTo>
                <a:pt x="473143" y="1032294"/>
                <a:pt x="599263" y="776264"/>
                <a:pt x="666164" y="590352"/>
              </a:cubicBezTo>
              <a:cubicBezTo>
                <a:pt x="727641" y="411652"/>
                <a:pt x="840198" y="85906"/>
                <a:pt x="1005192" y="3768"/>
              </a:cubicBezTo>
              <a:cubicBezTo>
                <a:pt x="1140803" y="-52327"/>
                <a:pt x="1357216" y="536462"/>
                <a:pt x="1357781" y="537464"/>
              </a:cubicBezTo>
              <a:cubicBezTo>
                <a:pt x="1459038" y="791890"/>
                <a:pt x="1589450" y="1083680"/>
                <a:pt x="1588320" y="1083179"/>
              </a:cubicBezTo>
              <a:cubicBezTo>
                <a:pt x="1773204" y="1448592"/>
                <a:pt x="1904295" y="1497475"/>
                <a:pt x="2030413" y="1588027"/>
              </a:cubicBezTo>
              <a:lnTo>
                <a:pt x="2035837" y="1741886"/>
              </a:lnTo>
              <a:lnTo>
                <a:pt x="4381" y="1746694"/>
              </a:lnTo>
              <a:lnTo>
                <a:pt x="0" y="1596672"/>
              </a:lnTo>
              <a:close/>
            </a:path>
          </a:pathLst>
        </a:custGeom>
        <a:pattFill xmlns:a="http://schemas.openxmlformats.org/drawingml/2006/main" prst="wdUpDiag">
          <a:fgClr>
            <a:schemeClr val="accent1"/>
          </a:fgClr>
          <a:bgClr>
            <a:schemeClr val="bg1"/>
          </a:bgClr>
        </a:pattFill>
        <a:ln xmlns:a="http://schemas.openxmlformats.org/drawingml/2006/main">
          <a:solidFill>
            <a:schemeClr val="accent5">
              <a:alpha val="2000"/>
            </a:scheme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0.76882</cdr:x>
      <cdr:y>0.63937</cdr:y>
    </cdr:from>
    <cdr:to>
      <cdr:x>0.77015</cdr:x>
      <cdr:y>0.86017</cdr:y>
    </cdr:to>
    <cdr:cxnSp macro="">
      <cdr:nvCxnSpPr>
        <cdr:cNvPr id="3" name="Straight Connector 2">
          <a:extLst xmlns:a="http://schemas.openxmlformats.org/drawingml/2006/main">
            <a:ext uri="{FF2B5EF4-FFF2-40B4-BE49-F238E27FC236}">
              <a16:creationId xmlns:a16="http://schemas.microsoft.com/office/drawing/2014/main" id="{EE28AA20-AB97-4B71-9E10-E845ECA522D4}"/>
            </a:ext>
          </a:extLst>
        </cdr:cNvPr>
        <cdr:cNvCxnSpPr/>
      </cdr:nvCxnSpPr>
      <cdr:spPr>
        <a:xfrm xmlns:a="http://schemas.openxmlformats.org/drawingml/2006/main" flipH="1" flipV="1">
          <a:off x="5543551" y="3309939"/>
          <a:ext cx="9525" cy="1143000"/>
        </a:xfrm>
        <a:prstGeom xmlns:a="http://schemas.openxmlformats.org/drawingml/2006/main" prst="line">
          <a:avLst/>
        </a:prstGeom>
        <a:ln xmlns:a="http://schemas.openxmlformats.org/drawingml/2006/main" w="9525" cap="flat" cmpd="sng" algn="ctr">
          <a:solidFill>
            <a:schemeClr val="dk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dr:relSizeAnchor xmlns:cdr="http://schemas.openxmlformats.org/drawingml/2006/chartDrawing">
    <cdr:from>
      <cdr:x>0.28798</cdr:x>
      <cdr:y>0.65567</cdr:y>
    </cdr:from>
    <cdr:to>
      <cdr:x>0.28803</cdr:x>
      <cdr:y>0.85833</cdr:y>
    </cdr:to>
    <cdr:cxnSp macro="">
      <cdr:nvCxnSpPr>
        <cdr:cNvPr id="5" name="Straight Connector 4">
          <a:extLst xmlns:a="http://schemas.openxmlformats.org/drawingml/2006/main">
            <a:ext uri="{FF2B5EF4-FFF2-40B4-BE49-F238E27FC236}">
              <a16:creationId xmlns:a16="http://schemas.microsoft.com/office/drawing/2014/main" id="{1B3F49BD-B674-46AF-876B-BF165294F459}"/>
            </a:ext>
          </a:extLst>
        </cdr:cNvPr>
        <cdr:cNvCxnSpPr/>
      </cdr:nvCxnSpPr>
      <cdr:spPr>
        <a:xfrm xmlns:a="http://schemas.openxmlformats.org/drawingml/2006/main" flipV="1">
          <a:off x="2076059" y="3394303"/>
          <a:ext cx="392" cy="1049111"/>
        </a:xfrm>
        <a:prstGeom xmlns:a="http://schemas.openxmlformats.org/drawingml/2006/main" prst="line">
          <a:avLst/>
        </a:prstGeom>
        <a:ln xmlns:a="http://schemas.openxmlformats.org/drawingml/2006/main" w="9525" cap="flat" cmpd="sng" algn="ctr">
          <a:solidFill>
            <a:schemeClr val="dk1"/>
          </a:solidFill>
          <a:prstDash val="dash"/>
          <a:round/>
          <a:headEnd type="none" w="med" len="med"/>
          <a:tailEnd type="none" w="med" len="med"/>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cxnSp>
  </cdr:relSizeAnchor>
  <cdr:relSizeAnchor xmlns:cdr="http://schemas.openxmlformats.org/drawingml/2006/chartDrawing">
    <cdr:from>
      <cdr:x>0.23626</cdr:x>
      <cdr:y>0.1836</cdr:y>
    </cdr:from>
    <cdr:to>
      <cdr:x>0.43375</cdr:x>
      <cdr:y>0.23407</cdr:y>
    </cdr:to>
    <cdr:sp macro="" textlink="">
      <cdr:nvSpPr>
        <cdr:cNvPr id="9" name="TextBox 8">
          <a:extLst xmlns:a="http://schemas.openxmlformats.org/drawingml/2006/main">
            <a:ext uri="{FF2B5EF4-FFF2-40B4-BE49-F238E27FC236}">
              <a16:creationId xmlns:a16="http://schemas.microsoft.com/office/drawing/2014/main" id="{83BE491C-60B7-4C82-9B3F-1AAC2DC2BB16}"/>
            </a:ext>
          </a:extLst>
        </cdr:cNvPr>
        <cdr:cNvSpPr txBox="1"/>
      </cdr:nvSpPr>
      <cdr:spPr>
        <a:xfrm xmlns:a="http://schemas.openxmlformats.org/drawingml/2006/main">
          <a:off x="1638301" y="950460"/>
          <a:ext cx="1369399" cy="261258"/>
        </a:xfrm>
        <a:prstGeom xmlns:a="http://schemas.openxmlformats.org/drawingml/2006/main" prst="rect">
          <a:avLst/>
        </a:prstGeom>
        <a:ln xmlns:a="http://schemas.openxmlformats.org/drawingml/2006/main">
          <a:solidFill>
            <a:schemeClr val="dk1"/>
          </a:solidFill>
        </a:ln>
      </cdr:spPr>
      <cdr:txBody>
        <a:bodyPr xmlns:a="http://schemas.openxmlformats.org/drawingml/2006/main" vertOverflow="clip" wrap="square" rtlCol="0"/>
        <a:lstStyle xmlns:a="http://schemas.openxmlformats.org/drawingml/2006/main"/>
        <a:p xmlns:a="http://schemas.openxmlformats.org/drawingml/2006/main">
          <a:r>
            <a:rPr lang="en-US" sz="1100"/>
            <a:t>Null (mu_Diff</a:t>
          </a:r>
          <a:r>
            <a:rPr lang="en-US" sz="1100" baseline="0"/>
            <a:t> = 0)</a:t>
          </a:r>
          <a:endParaRPr lang="en-US" sz="1100"/>
        </a:p>
      </cdr:txBody>
    </cdr:sp>
  </cdr:relSizeAnchor>
  <cdr:relSizeAnchor xmlns:cdr="http://schemas.openxmlformats.org/drawingml/2006/chartDrawing">
    <cdr:from>
      <cdr:x>0.43375</cdr:x>
      <cdr:y>0.20883</cdr:y>
    </cdr:from>
    <cdr:to>
      <cdr:x>0.48886</cdr:x>
      <cdr:y>0.25089</cdr:y>
    </cdr:to>
    <cdr:cxnSp macro="">
      <cdr:nvCxnSpPr>
        <cdr:cNvPr id="11" name="Straight Arrow Connector 10">
          <a:extLst xmlns:a="http://schemas.openxmlformats.org/drawingml/2006/main">
            <a:ext uri="{FF2B5EF4-FFF2-40B4-BE49-F238E27FC236}">
              <a16:creationId xmlns:a16="http://schemas.microsoft.com/office/drawing/2014/main" id="{8F657CCD-AC52-4977-ADE7-45616701C2DF}"/>
            </a:ext>
          </a:extLst>
        </cdr:cNvPr>
        <cdr:cNvCxnSpPr>
          <a:stCxn xmlns:a="http://schemas.openxmlformats.org/drawingml/2006/main" id="9" idx="3"/>
        </cdr:cNvCxnSpPr>
      </cdr:nvCxnSpPr>
      <cdr:spPr>
        <a:xfrm xmlns:a="http://schemas.openxmlformats.org/drawingml/2006/main">
          <a:off x="3007700" y="1081089"/>
          <a:ext cx="382180" cy="217714"/>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0.70102</cdr:x>
      <cdr:y>0.18886</cdr:y>
    </cdr:from>
    <cdr:to>
      <cdr:x>0.96703</cdr:x>
      <cdr:y>0.24248</cdr:y>
    </cdr:to>
    <cdr:sp macro="" textlink="">
      <cdr:nvSpPr>
        <cdr:cNvPr id="12" name="TextBox 11">
          <a:extLst xmlns:a="http://schemas.openxmlformats.org/drawingml/2006/main">
            <a:ext uri="{FF2B5EF4-FFF2-40B4-BE49-F238E27FC236}">
              <a16:creationId xmlns:a16="http://schemas.microsoft.com/office/drawing/2014/main" id="{59F8B16E-AC4B-402A-B66B-A729599BD7D1}"/>
            </a:ext>
          </a:extLst>
        </cdr:cNvPr>
        <cdr:cNvSpPr txBox="1"/>
      </cdr:nvSpPr>
      <cdr:spPr>
        <a:xfrm xmlns:a="http://schemas.openxmlformats.org/drawingml/2006/main">
          <a:off x="4861009" y="977675"/>
          <a:ext cx="1844592" cy="277585"/>
        </a:xfrm>
        <a:prstGeom xmlns:a="http://schemas.openxmlformats.org/drawingml/2006/main" prst="rect">
          <a:avLst/>
        </a:prstGeom>
        <a:ln xmlns:a="http://schemas.openxmlformats.org/drawingml/2006/main">
          <a:solidFill>
            <a:schemeClr val="dk1"/>
          </a:solidFill>
        </a:ln>
      </cdr:spPr>
      <cdr:txBody>
        <a:bodyPr xmlns:a="http://schemas.openxmlformats.org/drawingml/2006/main" vertOverflow="clip" wrap="none" rtlCol="0"/>
        <a:lstStyle xmlns:a="http://schemas.openxmlformats.org/drawingml/2006/main"/>
        <a:p xmlns:a="http://schemas.openxmlformats.org/drawingml/2006/main">
          <a:r>
            <a:rPr lang="en-US" sz="1100"/>
            <a:t>Alternative</a:t>
          </a:r>
          <a:r>
            <a:rPr lang="en-US" sz="1100" baseline="0"/>
            <a:t> (mu_Diff = 0.106)</a:t>
          </a:r>
          <a:endParaRPr lang="en-US" sz="1100"/>
        </a:p>
      </cdr:txBody>
    </cdr:sp>
  </cdr:relSizeAnchor>
  <cdr:relSizeAnchor xmlns:cdr="http://schemas.openxmlformats.org/drawingml/2006/chartDrawing">
    <cdr:from>
      <cdr:x>0.67988</cdr:x>
      <cdr:y>0.21567</cdr:y>
    </cdr:from>
    <cdr:to>
      <cdr:x>0.70102</cdr:x>
      <cdr:y>0.29399</cdr:y>
    </cdr:to>
    <cdr:cxnSp macro="">
      <cdr:nvCxnSpPr>
        <cdr:cNvPr id="14" name="Straight Arrow Connector 13">
          <a:extLst xmlns:a="http://schemas.openxmlformats.org/drawingml/2006/main">
            <a:ext uri="{FF2B5EF4-FFF2-40B4-BE49-F238E27FC236}">
              <a16:creationId xmlns:a16="http://schemas.microsoft.com/office/drawing/2014/main" id="{5118CD5F-7F5D-4354-9677-60300FDD0860}"/>
            </a:ext>
          </a:extLst>
        </cdr:cNvPr>
        <cdr:cNvCxnSpPr>
          <a:stCxn xmlns:a="http://schemas.openxmlformats.org/drawingml/2006/main" id="12" idx="1"/>
        </cdr:cNvCxnSpPr>
      </cdr:nvCxnSpPr>
      <cdr:spPr>
        <a:xfrm xmlns:a="http://schemas.openxmlformats.org/drawingml/2006/main" flipH="1">
          <a:off x="4714421" y="1116468"/>
          <a:ext cx="146588" cy="405492"/>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0.4715</cdr:x>
      <cdr:y>0.50322</cdr:y>
    </cdr:from>
    <cdr:to>
      <cdr:x>0.57871</cdr:x>
      <cdr:y>0.55053</cdr:y>
    </cdr:to>
    <cdr:sp macro="" textlink="">
      <cdr:nvSpPr>
        <cdr:cNvPr id="15" name="TextBox 14">
          <a:extLst xmlns:a="http://schemas.openxmlformats.org/drawingml/2006/main">
            <a:ext uri="{FF2B5EF4-FFF2-40B4-BE49-F238E27FC236}">
              <a16:creationId xmlns:a16="http://schemas.microsoft.com/office/drawing/2014/main" id="{133EB357-F0DB-45E4-BB54-BBED7EC405D1}"/>
            </a:ext>
          </a:extLst>
        </cdr:cNvPr>
        <cdr:cNvSpPr txBox="1"/>
      </cdr:nvSpPr>
      <cdr:spPr>
        <a:xfrm xmlns:a="http://schemas.openxmlformats.org/drawingml/2006/main">
          <a:off x="3399064" y="2605089"/>
          <a:ext cx="772886" cy="244928"/>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n-US" sz="1100"/>
            <a:t>95% range</a:t>
          </a:r>
        </a:p>
      </cdr:txBody>
    </cdr:sp>
  </cdr:relSizeAnchor>
  <cdr:relSizeAnchor xmlns:cdr="http://schemas.openxmlformats.org/drawingml/2006/chartDrawing">
    <cdr:from>
      <cdr:x>0.68667</cdr:x>
      <cdr:y>0.60836</cdr:y>
    </cdr:from>
    <cdr:to>
      <cdr:x>0.75387</cdr:x>
      <cdr:y>0.65672</cdr:y>
    </cdr:to>
    <cdr:sp macro="" textlink="">
      <cdr:nvSpPr>
        <cdr:cNvPr id="16" name="TextBox 15">
          <a:extLst xmlns:a="http://schemas.openxmlformats.org/drawingml/2006/main">
            <a:ext uri="{FF2B5EF4-FFF2-40B4-BE49-F238E27FC236}">
              <a16:creationId xmlns:a16="http://schemas.microsoft.com/office/drawing/2014/main" id="{AA962A8B-E28E-4F12-AA3F-4366A358A823}"/>
            </a:ext>
          </a:extLst>
        </cdr:cNvPr>
        <cdr:cNvSpPr txBox="1"/>
      </cdr:nvSpPr>
      <cdr:spPr>
        <a:xfrm xmlns:a="http://schemas.openxmlformats.org/drawingml/2006/main">
          <a:off x="4950279" y="3149374"/>
          <a:ext cx="484415" cy="250372"/>
        </a:xfrm>
        <a:prstGeom xmlns:a="http://schemas.openxmlformats.org/drawingml/2006/main" prst="rect">
          <a:avLst/>
        </a:prstGeom>
        <a:ln xmlns:a="http://schemas.openxmlformats.org/drawingml/2006/main">
          <a:solidFill>
            <a:schemeClr val="accent5"/>
          </a:solidFill>
        </a:ln>
      </cdr:spPr>
      <cdr:txBody>
        <a:bodyPr xmlns:a="http://schemas.openxmlformats.org/drawingml/2006/main" vertOverflow="clip" wrap="none" rtlCol="0"/>
        <a:lstStyle xmlns:a="http://schemas.openxmlformats.org/drawingml/2006/main"/>
        <a:p xmlns:a="http://schemas.openxmlformats.org/drawingml/2006/main">
          <a:pPr algn="ctr"/>
          <a:r>
            <a:rPr lang="en-US" sz="1100"/>
            <a:t>X</a:t>
          </a:r>
          <a:r>
            <a:rPr lang="en-US" sz="1100" baseline="30000"/>
            <a:t>+</a:t>
          </a:r>
        </a:p>
      </cdr:txBody>
    </cdr:sp>
  </cdr:relSizeAnchor>
  <cdr:relSizeAnchor xmlns:cdr="http://schemas.openxmlformats.org/drawingml/2006/chartDrawing">
    <cdr:from>
      <cdr:x>0.72027</cdr:x>
      <cdr:y>0.65672</cdr:y>
    </cdr:from>
    <cdr:to>
      <cdr:x>0.77123</cdr:x>
      <cdr:y>0.79971</cdr:y>
    </cdr:to>
    <cdr:cxnSp macro="">
      <cdr:nvCxnSpPr>
        <cdr:cNvPr id="18" name="Straight Arrow Connector 17">
          <a:extLst xmlns:a="http://schemas.openxmlformats.org/drawingml/2006/main">
            <a:ext uri="{FF2B5EF4-FFF2-40B4-BE49-F238E27FC236}">
              <a16:creationId xmlns:a16="http://schemas.microsoft.com/office/drawing/2014/main" id="{742FC152-F19D-4262-9682-1F7A7888EA32}"/>
            </a:ext>
          </a:extLst>
        </cdr:cNvPr>
        <cdr:cNvCxnSpPr>
          <a:stCxn xmlns:a="http://schemas.openxmlformats.org/drawingml/2006/main" id="16" idx="2"/>
        </cdr:cNvCxnSpPr>
      </cdr:nvCxnSpPr>
      <cdr:spPr>
        <a:xfrm xmlns:a="http://schemas.openxmlformats.org/drawingml/2006/main">
          <a:off x="5192487" y="3399746"/>
          <a:ext cx="367393" cy="740229"/>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0.20637</cdr:x>
      <cdr:y>0.70793</cdr:y>
    </cdr:from>
    <cdr:to>
      <cdr:x>0.27356</cdr:x>
      <cdr:y>0.7563</cdr:y>
    </cdr:to>
    <cdr:sp macro="" textlink="">
      <cdr:nvSpPr>
        <cdr:cNvPr id="19" name="TextBox 1">
          <a:extLst xmlns:a="http://schemas.openxmlformats.org/drawingml/2006/main">
            <a:ext uri="{FF2B5EF4-FFF2-40B4-BE49-F238E27FC236}">
              <a16:creationId xmlns:a16="http://schemas.microsoft.com/office/drawing/2014/main" id="{9828E729-1185-4D6F-9E4B-5584C2E1C19B}"/>
            </a:ext>
          </a:extLst>
        </cdr:cNvPr>
        <cdr:cNvSpPr txBox="1"/>
      </cdr:nvSpPr>
      <cdr:spPr>
        <a:xfrm xmlns:a="http://schemas.openxmlformats.org/drawingml/2006/main">
          <a:off x="1487714" y="3664857"/>
          <a:ext cx="484415" cy="250372"/>
        </a:xfrm>
        <a:prstGeom xmlns:a="http://schemas.openxmlformats.org/drawingml/2006/main" prst="rect">
          <a:avLst/>
        </a:prstGeom>
        <a:ln xmlns:a="http://schemas.openxmlformats.org/drawingml/2006/main">
          <a:solidFill>
            <a:schemeClr val="accent5"/>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a:t>X</a:t>
          </a:r>
          <a:r>
            <a:rPr lang="en-US" sz="1100" baseline="30000"/>
            <a:t>-</a:t>
          </a:r>
        </a:p>
      </cdr:txBody>
    </cdr:sp>
  </cdr:relSizeAnchor>
  <cdr:relSizeAnchor xmlns:cdr="http://schemas.openxmlformats.org/drawingml/2006/chartDrawing">
    <cdr:from>
      <cdr:x>0.27218</cdr:x>
      <cdr:y>0.7566</cdr:y>
    </cdr:from>
    <cdr:to>
      <cdr:x>0.28577</cdr:x>
      <cdr:y>0.79235</cdr:y>
    </cdr:to>
    <cdr:cxnSp macro="">
      <cdr:nvCxnSpPr>
        <cdr:cNvPr id="21" name="Straight Arrow Connector 20">
          <a:extLst xmlns:a="http://schemas.openxmlformats.org/drawingml/2006/main">
            <a:ext uri="{FF2B5EF4-FFF2-40B4-BE49-F238E27FC236}">
              <a16:creationId xmlns:a16="http://schemas.microsoft.com/office/drawing/2014/main" id="{18CFF7FB-709F-457D-A086-1E9775DE3446}"/>
            </a:ext>
          </a:extLst>
        </cdr:cNvPr>
        <cdr:cNvCxnSpPr/>
      </cdr:nvCxnSpPr>
      <cdr:spPr>
        <a:xfrm xmlns:a="http://schemas.openxmlformats.org/drawingml/2006/main">
          <a:off x="1962151" y="3916818"/>
          <a:ext cx="97971" cy="185057"/>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0.07286</cdr:x>
      <cdr:y>0.54738</cdr:y>
    </cdr:from>
    <cdr:to>
      <cdr:x>0.28803</cdr:x>
      <cdr:y>0.65777</cdr:y>
    </cdr:to>
    <cdr:grpSp>
      <cdr:nvGrpSpPr>
        <cdr:cNvPr id="30" name="Group 29">
          <a:extLst xmlns:a="http://schemas.openxmlformats.org/drawingml/2006/main">
            <a:ext uri="{FF2B5EF4-FFF2-40B4-BE49-F238E27FC236}">
              <a16:creationId xmlns:a16="http://schemas.microsoft.com/office/drawing/2014/main" id="{BB26CF14-C01D-4D65-A217-057F5A46C1FA}"/>
            </a:ext>
          </a:extLst>
        </cdr:cNvPr>
        <cdr:cNvGrpSpPr/>
      </cdr:nvGrpSpPr>
      <cdr:grpSpPr>
        <a:xfrm xmlns:a="http://schemas.openxmlformats.org/drawingml/2006/main">
          <a:off x="454981" y="2721080"/>
          <a:ext cx="1343649" cy="548760"/>
          <a:chOff x="525237" y="2833689"/>
          <a:chExt cx="1551213" cy="571504"/>
        </a:xfrm>
      </cdr:grpSpPr>
      <cdr:sp macro="" textlink="">
        <cdr:nvSpPr>
          <cdr:cNvPr id="26" name="Left Brace 25">
            <a:extLst xmlns:a="http://schemas.openxmlformats.org/drawingml/2006/main">
              <a:ext uri="{FF2B5EF4-FFF2-40B4-BE49-F238E27FC236}">
                <a16:creationId xmlns:a16="http://schemas.microsoft.com/office/drawing/2014/main" id="{AB622F33-54ED-4D18-A72D-379BA2979079}"/>
              </a:ext>
            </a:extLst>
          </cdr:cNvPr>
          <cdr:cNvSpPr/>
        </cdr:nvSpPr>
        <cdr:spPr>
          <a:xfrm xmlns:a="http://schemas.openxmlformats.org/drawingml/2006/main" rot="5400000">
            <a:off x="1208315" y="2537057"/>
            <a:ext cx="185058" cy="1551213"/>
          </a:xfrm>
          <a:prstGeom xmlns:a="http://schemas.openxmlformats.org/drawingml/2006/main" prst="leftBrace">
            <a:avLst>
              <a:gd name="adj1" fmla="val 8333"/>
              <a:gd name="adj2" fmla="val 50704"/>
            </a:avLst>
          </a:prstGeom>
          <a:ln xmlns:a="http://schemas.openxmlformats.org/drawingml/2006/main" w="12700"/>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sp macro="" textlink="">
        <cdr:nvSpPr>
          <cdr:cNvPr id="27" name="TextBox 26">
            <a:extLst xmlns:a="http://schemas.openxmlformats.org/drawingml/2006/main">
              <a:ext uri="{FF2B5EF4-FFF2-40B4-BE49-F238E27FC236}">
                <a16:creationId xmlns:a16="http://schemas.microsoft.com/office/drawing/2014/main" id="{7DEECF61-0E41-47FE-A6BD-2B422CCF8B3D}"/>
              </a:ext>
            </a:extLst>
          </cdr:cNvPr>
          <cdr:cNvSpPr txBox="1"/>
        </cdr:nvSpPr>
        <cdr:spPr>
          <a:xfrm xmlns:a="http://schemas.openxmlformats.org/drawingml/2006/main">
            <a:off x="704850" y="2833689"/>
            <a:ext cx="1338943" cy="2667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100"/>
              <a:t>Test power (left tail)</a:t>
            </a:r>
          </a:p>
        </cdr:txBody>
      </cdr:sp>
    </cdr:grpSp>
  </cdr:relSizeAnchor>
  <cdr:relSizeAnchor xmlns:cdr="http://schemas.openxmlformats.org/drawingml/2006/chartDrawing">
    <cdr:from>
      <cdr:x>0.77111</cdr:x>
      <cdr:y>0.52815</cdr:y>
    </cdr:from>
    <cdr:to>
      <cdr:x>0.98628</cdr:x>
      <cdr:y>0.63854</cdr:y>
    </cdr:to>
    <cdr:grpSp>
      <cdr:nvGrpSpPr>
        <cdr:cNvPr id="31" name="Group 30">
          <a:extLst xmlns:a="http://schemas.openxmlformats.org/drawingml/2006/main">
            <a:ext uri="{FF2B5EF4-FFF2-40B4-BE49-F238E27FC236}">
              <a16:creationId xmlns:a16="http://schemas.microsoft.com/office/drawing/2014/main" id="{2C21FA0F-4255-49A0-8CEF-898F1425BD5B}"/>
            </a:ext>
          </a:extLst>
        </cdr:cNvPr>
        <cdr:cNvGrpSpPr/>
      </cdr:nvGrpSpPr>
      <cdr:grpSpPr>
        <a:xfrm xmlns:a="http://schemas.openxmlformats.org/drawingml/2006/main">
          <a:off x="4815267" y="2625486"/>
          <a:ext cx="1343648" cy="548760"/>
          <a:chOff x="0" y="0"/>
          <a:chExt cx="1551213" cy="571504"/>
        </a:xfrm>
      </cdr:grpSpPr>
      <cdr:sp macro="" textlink="">
        <cdr:nvSpPr>
          <cdr:cNvPr id="32" name="Left Brace 31">
            <a:extLst xmlns:a="http://schemas.openxmlformats.org/drawingml/2006/main">
              <a:ext uri="{FF2B5EF4-FFF2-40B4-BE49-F238E27FC236}">
                <a16:creationId xmlns:a16="http://schemas.microsoft.com/office/drawing/2014/main" id="{88D40A09-C007-4326-83C9-4F5EBAE7190D}"/>
              </a:ext>
            </a:extLst>
          </cdr:cNvPr>
          <cdr:cNvSpPr/>
        </cdr:nvSpPr>
        <cdr:spPr>
          <a:xfrm xmlns:a="http://schemas.openxmlformats.org/drawingml/2006/main" rot="5400000">
            <a:off x="683078" y="-296632"/>
            <a:ext cx="185058" cy="1551213"/>
          </a:xfrm>
          <a:prstGeom xmlns:a="http://schemas.openxmlformats.org/drawingml/2006/main" prst="leftBrace">
            <a:avLst>
              <a:gd name="adj1" fmla="val 8333"/>
              <a:gd name="adj2" fmla="val 50704"/>
            </a:avLst>
          </a:prstGeom>
          <a:ln xmlns:a="http://schemas.openxmlformats.org/drawingml/2006/main" w="12700"/>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endParaRPr lang="en-US"/>
          </a:p>
        </cdr:txBody>
      </cdr:sp>
      <cdr:sp macro="" textlink="">
        <cdr:nvSpPr>
          <cdr:cNvPr id="33" name="TextBox 3">
            <a:extLst xmlns:a="http://schemas.openxmlformats.org/drawingml/2006/main">
              <a:ext uri="{FF2B5EF4-FFF2-40B4-BE49-F238E27FC236}">
                <a16:creationId xmlns:a16="http://schemas.microsoft.com/office/drawing/2014/main" id="{D11B6E67-8C8E-4901-9018-C076EF9B976D}"/>
              </a:ext>
            </a:extLst>
          </cdr:cNvPr>
          <cdr:cNvSpPr txBox="1"/>
        </cdr:nvSpPr>
        <cdr:spPr>
          <a:xfrm xmlns:a="http://schemas.openxmlformats.org/drawingml/2006/main">
            <a:off x="179613" y="0"/>
            <a:ext cx="1338943" cy="2667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t>Test power (right tail)</a:t>
            </a:r>
          </a:p>
        </cdr:txBody>
      </cdr:sp>
    </cdr:grpSp>
  </cdr:relSizeAnchor>
  <cdr:relSizeAnchor xmlns:cdr="http://schemas.openxmlformats.org/drawingml/2006/chartDrawing">
    <cdr:from>
      <cdr:x>0.08671</cdr:x>
      <cdr:y>0.83675</cdr:y>
    </cdr:from>
    <cdr:to>
      <cdr:x>0.28808</cdr:x>
      <cdr:y>0.85543</cdr:y>
    </cdr:to>
    <cdr:sp macro="" textlink="">
      <cdr:nvSpPr>
        <cdr:cNvPr id="34" name="Freeform: Shape 33">
          <a:extLst xmlns:a="http://schemas.openxmlformats.org/drawingml/2006/main">
            <a:ext uri="{FF2B5EF4-FFF2-40B4-BE49-F238E27FC236}">
              <a16:creationId xmlns:a16="http://schemas.microsoft.com/office/drawing/2014/main" id="{C6F55F99-03DF-4969-A7F9-742C5A6B4426}"/>
            </a:ext>
          </a:extLst>
        </cdr:cNvPr>
        <cdr:cNvSpPr/>
      </cdr:nvSpPr>
      <cdr:spPr>
        <a:xfrm xmlns:a="http://schemas.openxmlformats.org/drawingml/2006/main">
          <a:off x="625251" y="4331707"/>
          <a:ext cx="1451929" cy="96738"/>
        </a:xfrm>
        <a:custGeom xmlns:a="http://schemas.openxmlformats.org/drawingml/2006/main">
          <a:avLst/>
          <a:gdLst>
            <a:gd name="connsiteX0" fmla="*/ 0 w 1442357"/>
            <a:gd name="connsiteY0" fmla="*/ 76200 h 128184"/>
            <a:gd name="connsiteX1" fmla="*/ 0 w 1442357"/>
            <a:gd name="connsiteY1" fmla="*/ 76200 h 128184"/>
            <a:gd name="connsiteX2" fmla="*/ 81643 w 1442357"/>
            <a:gd name="connsiteY2" fmla="*/ 81643 h 128184"/>
            <a:gd name="connsiteX3" fmla="*/ 283029 w 1442357"/>
            <a:gd name="connsiteY3" fmla="*/ 103414 h 128184"/>
            <a:gd name="connsiteX4" fmla="*/ 457200 w 1442357"/>
            <a:gd name="connsiteY4" fmla="*/ 119743 h 128184"/>
            <a:gd name="connsiteX5" fmla="*/ 647700 w 1442357"/>
            <a:gd name="connsiteY5" fmla="*/ 114300 h 128184"/>
            <a:gd name="connsiteX6" fmla="*/ 843643 w 1442357"/>
            <a:gd name="connsiteY6" fmla="*/ 97971 h 128184"/>
            <a:gd name="connsiteX7" fmla="*/ 1072243 w 1442357"/>
            <a:gd name="connsiteY7" fmla="*/ 76200 h 128184"/>
            <a:gd name="connsiteX8" fmla="*/ 1251857 w 1442357"/>
            <a:gd name="connsiteY8" fmla="*/ 43543 h 128184"/>
            <a:gd name="connsiteX9" fmla="*/ 1268186 w 1442357"/>
            <a:gd name="connsiteY9" fmla="*/ 38100 h 128184"/>
            <a:gd name="connsiteX10" fmla="*/ 1409700 w 1442357"/>
            <a:gd name="connsiteY10" fmla="*/ 27214 h 128184"/>
            <a:gd name="connsiteX11" fmla="*/ 1426029 w 1442357"/>
            <a:gd name="connsiteY11" fmla="*/ 16328 h 128184"/>
            <a:gd name="connsiteX12" fmla="*/ 1431471 w 1442357"/>
            <a:gd name="connsiteY12" fmla="*/ 0 h 128184"/>
            <a:gd name="connsiteX13" fmla="*/ 1442357 w 1442357"/>
            <a:gd name="connsiteY13" fmla="*/ 97971 h 128184"/>
            <a:gd name="connsiteX14" fmla="*/ 0 w 1442357"/>
            <a:gd name="connsiteY14" fmla="*/ 76200 h 128184"/>
            <a:gd name="connsiteX0" fmla="*/ 0 w 1442357"/>
            <a:gd name="connsiteY0" fmla="*/ 76200 h 128184"/>
            <a:gd name="connsiteX1" fmla="*/ 0 w 1442357"/>
            <a:gd name="connsiteY1" fmla="*/ 76200 h 128184"/>
            <a:gd name="connsiteX2" fmla="*/ 81643 w 1442357"/>
            <a:gd name="connsiteY2" fmla="*/ 81643 h 128184"/>
            <a:gd name="connsiteX3" fmla="*/ 283029 w 1442357"/>
            <a:gd name="connsiteY3" fmla="*/ 103414 h 128184"/>
            <a:gd name="connsiteX4" fmla="*/ 457200 w 1442357"/>
            <a:gd name="connsiteY4" fmla="*/ 119743 h 128184"/>
            <a:gd name="connsiteX5" fmla="*/ 843643 w 1442357"/>
            <a:gd name="connsiteY5" fmla="*/ 97971 h 128184"/>
            <a:gd name="connsiteX6" fmla="*/ 1072243 w 1442357"/>
            <a:gd name="connsiteY6" fmla="*/ 76200 h 128184"/>
            <a:gd name="connsiteX7" fmla="*/ 1251857 w 1442357"/>
            <a:gd name="connsiteY7" fmla="*/ 43543 h 128184"/>
            <a:gd name="connsiteX8" fmla="*/ 1268186 w 1442357"/>
            <a:gd name="connsiteY8" fmla="*/ 38100 h 128184"/>
            <a:gd name="connsiteX9" fmla="*/ 1409700 w 1442357"/>
            <a:gd name="connsiteY9" fmla="*/ 27214 h 128184"/>
            <a:gd name="connsiteX10" fmla="*/ 1426029 w 1442357"/>
            <a:gd name="connsiteY10" fmla="*/ 16328 h 128184"/>
            <a:gd name="connsiteX11" fmla="*/ 1431471 w 1442357"/>
            <a:gd name="connsiteY11" fmla="*/ 0 h 128184"/>
            <a:gd name="connsiteX12" fmla="*/ 1442357 w 1442357"/>
            <a:gd name="connsiteY12" fmla="*/ 97971 h 128184"/>
            <a:gd name="connsiteX13" fmla="*/ 0 w 1442357"/>
            <a:gd name="connsiteY13" fmla="*/ 76200 h 128184"/>
            <a:gd name="connsiteX0" fmla="*/ 0 w 1442357"/>
            <a:gd name="connsiteY0" fmla="*/ 76200 h 104351"/>
            <a:gd name="connsiteX1" fmla="*/ 0 w 1442357"/>
            <a:gd name="connsiteY1" fmla="*/ 76200 h 104351"/>
            <a:gd name="connsiteX2" fmla="*/ 81643 w 1442357"/>
            <a:gd name="connsiteY2" fmla="*/ 81643 h 104351"/>
            <a:gd name="connsiteX3" fmla="*/ 283029 w 1442357"/>
            <a:gd name="connsiteY3" fmla="*/ 103414 h 104351"/>
            <a:gd name="connsiteX4" fmla="*/ 843643 w 1442357"/>
            <a:gd name="connsiteY4" fmla="*/ 97971 h 104351"/>
            <a:gd name="connsiteX5" fmla="*/ 1072243 w 1442357"/>
            <a:gd name="connsiteY5" fmla="*/ 76200 h 104351"/>
            <a:gd name="connsiteX6" fmla="*/ 1251857 w 1442357"/>
            <a:gd name="connsiteY6" fmla="*/ 43543 h 104351"/>
            <a:gd name="connsiteX7" fmla="*/ 1268186 w 1442357"/>
            <a:gd name="connsiteY7" fmla="*/ 38100 h 104351"/>
            <a:gd name="connsiteX8" fmla="*/ 1409700 w 1442357"/>
            <a:gd name="connsiteY8" fmla="*/ 27214 h 104351"/>
            <a:gd name="connsiteX9" fmla="*/ 1426029 w 1442357"/>
            <a:gd name="connsiteY9" fmla="*/ 16328 h 104351"/>
            <a:gd name="connsiteX10" fmla="*/ 1431471 w 1442357"/>
            <a:gd name="connsiteY10" fmla="*/ 0 h 104351"/>
            <a:gd name="connsiteX11" fmla="*/ 1442357 w 1442357"/>
            <a:gd name="connsiteY11" fmla="*/ 97971 h 104351"/>
            <a:gd name="connsiteX12" fmla="*/ 0 w 1442357"/>
            <a:gd name="connsiteY12" fmla="*/ 76200 h 10435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269903 w 1444074"/>
            <a:gd name="connsiteY6" fmla="*/ 38100 h 97971"/>
            <a:gd name="connsiteX7" fmla="*/ 1411417 w 1444074"/>
            <a:gd name="connsiteY7" fmla="*/ 27214 h 97971"/>
            <a:gd name="connsiteX8" fmla="*/ 1427746 w 1444074"/>
            <a:gd name="connsiteY8" fmla="*/ 16328 h 97971"/>
            <a:gd name="connsiteX9" fmla="*/ 1433188 w 1444074"/>
            <a:gd name="connsiteY9" fmla="*/ 0 h 97971"/>
            <a:gd name="connsiteX10" fmla="*/ 1444074 w 1444074"/>
            <a:gd name="connsiteY10" fmla="*/ 97971 h 97971"/>
            <a:gd name="connsiteX11" fmla="*/ 1717 w 1444074"/>
            <a:gd name="connsiteY11" fmla="*/ 76200 h 9797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411417 w 1444074"/>
            <a:gd name="connsiteY6" fmla="*/ 27214 h 97971"/>
            <a:gd name="connsiteX7" fmla="*/ 1427746 w 1444074"/>
            <a:gd name="connsiteY7" fmla="*/ 16328 h 97971"/>
            <a:gd name="connsiteX8" fmla="*/ 1433188 w 1444074"/>
            <a:gd name="connsiteY8" fmla="*/ 0 h 97971"/>
            <a:gd name="connsiteX9" fmla="*/ 1444074 w 1444074"/>
            <a:gd name="connsiteY9" fmla="*/ 97971 h 97971"/>
            <a:gd name="connsiteX10" fmla="*/ 1717 w 1444074"/>
            <a:gd name="connsiteY10" fmla="*/ 76200 h 97971"/>
            <a:gd name="connsiteX0" fmla="*/ 1717 w 1444074"/>
            <a:gd name="connsiteY0" fmla="*/ 76200 h 97971"/>
            <a:gd name="connsiteX1" fmla="*/ 1717 w 1444074"/>
            <a:gd name="connsiteY1" fmla="*/ 76200 h 97971"/>
            <a:gd name="connsiteX2" fmla="*/ 83360 w 1444074"/>
            <a:gd name="connsiteY2" fmla="*/ 81643 h 97971"/>
            <a:gd name="connsiteX3" fmla="*/ 845360 w 1444074"/>
            <a:gd name="connsiteY3" fmla="*/ 97971 h 97971"/>
            <a:gd name="connsiteX4" fmla="*/ 1073960 w 1444074"/>
            <a:gd name="connsiteY4" fmla="*/ 76200 h 97971"/>
            <a:gd name="connsiteX5" fmla="*/ 1253574 w 1444074"/>
            <a:gd name="connsiteY5" fmla="*/ 43543 h 97971"/>
            <a:gd name="connsiteX6" fmla="*/ 1427746 w 1444074"/>
            <a:gd name="connsiteY6" fmla="*/ 16328 h 97971"/>
            <a:gd name="connsiteX7" fmla="*/ 1433188 w 1444074"/>
            <a:gd name="connsiteY7" fmla="*/ 0 h 97971"/>
            <a:gd name="connsiteX8" fmla="*/ 1444074 w 1444074"/>
            <a:gd name="connsiteY8" fmla="*/ 97971 h 97971"/>
            <a:gd name="connsiteX9" fmla="*/ 1717 w 1444074"/>
            <a:gd name="connsiteY9" fmla="*/ 76200 h 97971"/>
            <a:gd name="connsiteX0" fmla="*/ 1717 w 1444074"/>
            <a:gd name="connsiteY0" fmla="*/ 77527 h 99298"/>
            <a:gd name="connsiteX1" fmla="*/ 1717 w 1444074"/>
            <a:gd name="connsiteY1" fmla="*/ 77527 h 99298"/>
            <a:gd name="connsiteX2" fmla="*/ 83360 w 1444074"/>
            <a:gd name="connsiteY2" fmla="*/ 82970 h 99298"/>
            <a:gd name="connsiteX3" fmla="*/ 845360 w 1444074"/>
            <a:gd name="connsiteY3" fmla="*/ 99298 h 99298"/>
            <a:gd name="connsiteX4" fmla="*/ 1073960 w 1444074"/>
            <a:gd name="connsiteY4" fmla="*/ 77527 h 99298"/>
            <a:gd name="connsiteX5" fmla="*/ 1253574 w 1444074"/>
            <a:gd name="connsiteY5" fmla="*/ 44870 h 99298"/>
            <a:gd name="connsiteX6" fmla="*/ 1433188 w 1444074"/>
            <a:gd name="connsiteY6" fmla="*/ 1327 h 99298"/>
            <a:gd name="connsiteX7" fmla="*/ 1444074 w 1444074"/>
            <a:gd name="connsiteY7" fmla="*/ 99298 h 99298"/>
            <a:gd name="connsiteX8" fmla="*/ 1717 w 1444074"/>
            <a:gd name="connsiteY8" fmla="*/ 77527 h 99298"/>
            <a:gd name="connsiteX0" fmla="*/ 1717 w 1444074"/>
            <a:gd name="connsiteY0" fmla="*/ 77527 h 100683"/>
            <a:gd name="connsiteX1" fmla="*/ 1717 w 1444074"/>
            <a:gd name="connsiteY1" fmla="*/ 77527 h 100683"/>
            <a:gd name="connsiteX2" fmla="*/ 83360 w 1444074"/>
            <a:gd name="connsiteY2" fmla="*/ 82970 h 100683"/>
            <a:gd name="connsiteX3" fmla="*/ 845360 w 1444074"/>
            <a:gd name="connsiteY3" fmla="*/ 99298 h 100683"/>
            <a:gd name="connsiteX4" fmla="*/ 1253574 w 1444074"/>
            <a:gd name="connsiteY4" fmla="*/ 44870 h 100683"/>
            <a:gd name="connsiteX5" fmla="*/ 1433188 w 1444074"/>
            <a:gd name="connsiteY5" fmla="*/ 1327 h 100683"/>
            <a:gd name="connsiteX6" fmla="*/ 1444074 w 1444074"/>
            <a:gd name="connsiteY6" fmla="*/ 99298 h 100683"/>
            <a:gd name="connsiteX7" fmla="*/ 1717 w 1444074"/>
            <a:gd name="connsiteY7" fmla="*/ 77527 h 100683"/>
            <a:gd name="connsiteX0" fmla="*/ 29548 w 1471905"/>
            <a:gd name="connsiteY0" fmla="*/ 77527 h 99298"/>
            <a:gd name="connsiteX1" fmla="*/ 29548 w 1471905"/>
            <a:gd name="connsiteY1" fmla="*/ 77527 h 99298"/>
            <a:gd name="connsiteX2" fmla="*/ 111191 w 1471905"/>
            <a:gd name="connsiteY2" fmla="*/ 82970 h 99298"/>
            <a:gd name="connsiteX3" fmla="*/ 1281405 w 1471905"/>
            <a:gd name="connsiteY3" fmla="*/ 44870 h 99298"/>
            <a:gd name="connsiteX4" fmla="*/ 1461019 w 1471905"/>
            <a:gd name="connsiteY4" fmla="*/ 1327 h 99298"/>
            <a:gd name="connsiteX5" fmla="*/ 1471905 w 1471905"/>
            <a:gd name="connsiteY5" fmla="*/ 99298 h 99298"/>
            <a:gd name="connsiteX6" fmla="*/ 29548 w 1471905"/>
            <a:gd name="connsiteY6" fmla="*/ 77527 h 99298"/>
            <a:gd name="connsiteX0" fmla="*/ 0 w 1442357"/>
            <a:gd name="connsiteY0" fmla="*/ 77527 h 99298"/>
            <a:gd name="connsiteX1" fmla="*/ 0 w 1442357"/>
            <a:gd name="connsiteY1" fmla="*/ 77527 h 99298"/>
            <a:gd name="connsiteX2" fmla="*/ 1251857 w 1442357"/>
            <a:gd name="connsiteY2" fmla="*/ 44870 h 99298"/>
            <a:gd name="connsiteX3" fmla="*/ 1431471 w 1442357"/>
            <a:gd name="connsiteY3" fmla="*/ 1327 h 99298"/>
            <a:gd name="connsiteX4" fmla="*/ 1442357 w 1442357"/>
            <a:gd name="connsiteY4" fmla="*/ 99298 h 99298"/>
            <a:gd name="connsiteX5" fmla="*/ 0 w 1442357"/>
            <a:gd name="connsiteY5" fmla="*/ 77527 h 99298"/>
            <a:gd name="connsiteX0" fmla="*/ 89212 w 1536330"/>
            <a:gd name="connsiteY0" fmla="*/ 96577 h 99298"/>
            <a:gd name="connsiteX1" fmla="*/ 93973 w 1536330"/>
            <a:gd name="connsiteY1" fmla="*/ 77527 h 99298"/>
            <a:gd name="connsiteX2" fmla="*/ 1345830 w 1536330"/>
            <a:gd name="connsiteY2" fmla="*/ 44870 h 99298"/>
            <a:gd name="connsiteX3" fmla="*/ 1525444 w 1536330"/>
            <a:gd name="connsiteY3" fmla="*/ 1327 h 99298"/>
            <a:gd name="connsiteX4" fmla="*/ 1536330 w 1536330"/>
            <a:gd name="connsiteY4" fmla="*/ 99298 h 99298"/>
            <a:gd name="connsiteX5" fmla="*/ 89212 w 1536330"/>
            <a:gd name="connsiteY5" fmla="*/ 96577 h 99298"/>
            <a:gd name="connsiteX0" fmla="*/ 706 w 1447824"/>
            <a:gd name="connsiteY0" fmla="*/ 96577 h 99298"/>
            <a:gd name="connsiteX1" fmla="*/ 1257324 w 1447824"/>
            <a:gd name="connsiteY1" fmla="*/ 44870 h 99298"/>
            <a:gd name="connsiteX2" fmla="*/ 1436938 w 1447824"/>
            <a:gd name="connsiteY2" fmla="*/ 1327 h 99298"/>
            <a:gd name="connsiteX3" fmla="*/ 1447824 w 1447824"/>
            <a:gd name="connsiteY3" fmla="*/ 99298 h 99298"/>
            <a:gd name="connsiteX4" fmla="*/ 706 w 1447824"/>
            <a:gd name="connsiteY4" fmla="*/ 96577 h 99298"/>
            <a:gd name="connsiteX0" fmla="*/ 1132 w 1448250"/>
            <a:gd name="connsiteY0" fmla="*/ 96230 h 98951"/>
            <a:gd name="connsiteX1" fmla="*/ 853013 w 1448250"/>
            <a:gd name="connsiteY1" fmla="*/ 61191 h 98951"/>
            <a:gd name="connsiteX2" fmla="*/ 1437364 w 1448250"/>
            <a:gd name="connsiteY2" fmla="*/ 980 h 98951"/>
            <a:gd name="connsiteX3" fmla="*/ 1448250 w 1448250"/>
            <a:gd name="connsiteY3" fmla="*/ 98951 h 98951"/>
            <a:gd name="connsiteX4" fmla="*/ 1132 w 1448250"/>
            <a:gd name="connsiteY4" fmla="*/ 96230 h 98951"/>
            <a:gd name="connsiteX0" fmla="*/ 1132 w 1448250"/>
            <a:gd name="connsiteY0" fmla="*/ 96349 h 99070"/>
            <a:gd name="connsiteX1" fmla="*/ 853013 w 1448250"/>
            <a:gd name="connsiteY1" fmla="*/ 61310 h 99070"/>
            <a:gd name="connsiteX2" fmla="*/ 1437364 w 1448250"/>
            <a:gd name="connsiteY2" fmla="*/ 1099 h 99070"/>
            <a:gd name="connsiteX3" fmla="*/ 1448250 w 1448250"/>
            <a:gd name="connsiteY3" fmla="*/ 99070 h 99070"/>
            <a:gd name="connsiteX4" fmla="*/ 1132 w 1448250"/>
            <a:gd name="connsiteY4" fmla="*/ 96349 h 99070"/>
            <a:gd name="connsiteX0" fmla="*/ 1132 w 1448250"/>
            <a:gd name="connsiteY0" fmla="*/ 96349 h 99070"/>
            <a:gd name="connsiteX1" fmla="*/ 853013 w 1448250"/>
            <a:gd name="connsiteY1" fmla="*/ 61310 h 99070"/>
            <a:gd name="connsiteX2" fmla="*/ 1437364 w 1448250"/>
            <a:gd name="connsiteY2" fmla="*/ 1099 h 99070"/>
            <a:gd name="connsiteX3" fmla="*/ 1448250 w 1448250"/>
            <a:gd name="connsiteY3" fmla="*/ 99070 h 99070"/>
            <a:gd name="connsiteX4" fmla="*/ 1132 w 1448250"/>
            <a:gd name="connsiteY4" fmla="*/ 96349 h 99070"/>
            <a:gd name="connsiteX0" fmla="*/ 1132 w 1454030"/>
            <a:gd name="connsiteY0" fmla="*/ 94017 h 96738"/>
            <a:gd name="connsiteX1" fmla="*/ 853013 w 1454030"/>
            <a:gd name="connsiteY1" fmla="*/ 58978 h 96738"/>
            <a:gd name="connsiteX2" fmla="*/ 1454030 w 1454030"/>
            <a:gd name="connsiteY2" fmla="*/ 1148 h 96738"/>
            <a:gd name="connsiteX3" fmla="*/ 1448250 w 1454030"/>
            <a:gd name="connsiteY3" fmla="*/ 96738 h 96738"/>
            <a:gd name="connsiteX4" fmla="*/ 1132 w 1454030"/>
            <a:gd name="connsiteY4" fmla="*/ 94017 h 96738"/>
            <a:gd name="connsiteX0" fmla="*/ 1137 w 1451655"/>
            <a:gd name="connsiteY0" fmla="*/ 86873 h 96738"/>
            <a:gd name="connsiteX1" fmla="*/ 850638 w 1451655"/>
            <a:gd name="connsiteY1" fmla="*/ 58978 h 96738"/>
            <a:gd name="connsiteX2" fmla="*/ 1451655 w 1451655"/>
            <a:gd name="connsiteY2" fmla="*/ 1148 h 96738"/>
            <a:gd name="connsiteX3" fmla="*/ 1445875 w 1451655"/>
            <a:gd name="connsiteY3" fmla="*/ 96738 h 96738"/>
            <a:gd name="connsiteX4" fmla="*/ 1137 w 1451655"/>
            <a:gd name="connsiteY4" fmla="*/ 86873 h 9673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451655" h="96738">
              <a:moveTo>
                <a:pt x="1137" y="86873"/>
              </a:moveTo>
              <a:cubicBezTo>
                <a:pt x="-30613" y="77802"/>
                <a:pt x="611266" y="74853"/>
                <a:pt x="850638" y="58978"/>
              </a:cubicBezTo>
              <a:cubicBezTo>
                <a:pt x="1162873" y="39134"/>
                <a:pt x="1419905" y="-7923"/>
                <a:pt x="1451655" y="1148"/>
              </a:cubicBezTo>
              <a:lnTo>
                <a:pt x="1445875" y="96738"/>
              </a:lnTo>
              <a:lnTo>
                <a:pt x="1137" y="86873"/>
              </a:lnTo>
              <a:close/>
            </a:path>
          </a:pathLst>
        </a:custGeom>
        <a:solidFill xmlns:a="http://schemas.openxmlformats.org/drawingml/2006/main">
          <a:schemeClr val="accent4"/>
        </a:solidFill>
        <a:ln xmlns:a="http://schemas.openxmlformats.org/drawingml/2006/main">
          <a:solidFill>
            <a:schemeClr val="accent4"/>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0.77093</cdr:x>
      <cdr:y>0.63947</cdr:y>
    </cdr:from>
    <cdr:to>
      <cdr:x>0.9694</cdr:x>
      <cdr:y>0.85416</cdr:y>
    </cdr:to>
    <cdr:sp macro="" textlink="">
      <cdr:nvSpPr>
        <cdr:cNvPr id="35" name="Freeform: Shape 34">
          <a:extLst xmlns:a="http://schemas.openxmlformats.org/drawingml/2006/main">
            <a:ext uri="{FF2B5EF4-FFF2-40B4-BE49-F238E27FC236}">
              <a16:creationId xmlns:a16="http://schemas.microsoft.com/office/drawing/2014/main" id="{821FB069-04A3-42F4-BF89-54A795C3C387}"/>
            </a:ext>
          </a:extLst>
        </cdr:cNvPr>
        <cdr:cNvSpPr/>
      </cdr:nvSpPr>
      <cdr:spPr>
        <a:xfrm xmlns:a="http://schemas.openxmlformats.org/drawingml/2006/main">
          <a:off x="5344180" y="3310449"/>
          <a:ext cx="1375865" cy="1111407"/>
        </a:xfrm>
        <a:custGeom xmlns:a="http://schemas.openxmlformats.org/drawingml/2006/main">
          <a:avLst/>
          <a:gdLst>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15040 w 1463842"/>
            <a:gd name="connsiteY11" fmla="*/ 462928 h 1169784"/>
            <a:gd name="connsiteX12" fmla="*/ 20053 w 1463842"/>
            <a:gd name="connsiteY12" fmla="*/ 422823 h 1169784"/>
            <a:gd name="connsiteX13" fmla="*/ 30079 w 1463842"/>
            <a:gd name="connsiteY13" fmla="*/ 402771 h 1169784"/>
            <a:gd name="connsiteX14" fmla="*/ 40105 w 1463842"/>
            <a:gd name="connsiteY14" fmla="*/ 377705 h 1169784"/>
            <a:gd name="connsiteX15" fmla="*/ 45119 w 1463842"/>
            <a:gd name="connsiteY15" fmla="*/ 352639 h 1169784"/>
            <a:gd name="connsiteX16" fmla="*/ 50132 w 1463842"/>
            <a:gd name="connsiteY16" fmla="*/ 337600 h 1169784"/>
            <a:gd name="connsiteX17" fmla="*/ 55145 w 1463842"/>
            <a:gd name="connsiteY17" fmla="*/ 312534 h 1169784"/>
            <a:gd name="connsiteX18" fmla="*/ 70184 w 1463842"/>
            <a:gd name="connsiteY18" fmla="*/ 282455 h 1169784"/>
            <a:gd name="connsiteX19" fmla="*/ 75198 w 1463842"/>
            <a:gd name="connsiteY19" fmla="*/ 267415 h 1169784"/>
            <a:gd name="connsiteX20" fmla="*/ 65171 w 1463842"/>
            <a:gd name="connsiteY20" fmla="*/ 182192 h 1169784"/>
            <a:gd name="connsiteX21" fmla="*/ 60158 w 1463842"/>
            <a:gd name="connsiteY21" fmla="*/ 162139 h 1169784"/>
            <a:gd name="connsiteX22" fmla="*/ 25066 w 1463842"/>
            <a:gd name="connsiteY22" fmla="*/ 101981 h 1169784"/>
            <a:gd name="connsiteX23" fmla="*/ 20053 w 1463842"/>
            <a:gd name="connsiteY23" fmla="*/ 81928 h 1169784"/>
            <a:gd name="connsiteX24" fmla="*/ 0 w 1463842"/>
            <a:gd name="connsiteY24" fmla="*/ 51850 h 1169784"/>
            <a:gd name="connsiteX25" fmla="*/ 5013 w 1463842"/>
            <a:gd name="connsiteY25" fmla="*/ 1718 h 1169784"/>
            <a:gd name="connsiteX26" fmla="*/ 20053 w 1463842"/>
            <a:gd name="connsiteY26" fmla="*/ 6731 h 1169784"/>
            <a:gd name="connsiteX27" fmla="*/ 45119 w 1463842"/>
            <a:gd name="connsiteY27" fmla="*/ 26784 h 1169784"/>
            <a:gd name="connsiteX28" fmla="*/ 60158 w 1463842"/>
            <a:gd name="connsiteY28" fmla="*/ 41823 h 1169784"/>
            <a:gd name="connsiteX29" fmla="*/ 65171 w 1463842"/>
            <a:gd name="connsiteY29" fmla="*/ 56863 h 1169784"/>
            <a:gd name="connsiteX30" fmla="*/ 255671 w 1463842"/>
            <a:gd name="connsiteY30" fmla="*/ 432850 h 1169784"/>
            <a:gd name="connsiteX31" fmla="*/ 701842 w 1463842"/>
            <a:gd name="connsiteY31" fmla="*/ 868994 h 1169784"/>
            <a:gd name="connsiteX32" fmla="*/ 1463842 w 1463842"/>
            <a:gd name="connsiteY32" fmla="*/ 1099600 h 1169784"/>
            <a:gd name="connsiteX33" fmla="*/ 1453816 w 1463842"/>
            <a:gd name="connsiteY33" fmla="*/ 1159757 h 1169784"/>
            <a:gd name="connsiteX34" fmla="*/ 80211 w 1463842"/>
            <a:gd name="connsiteY34"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30079 w 1463842"/>
            <a:gd name="connsiteY12" fmla="*/ 402771 h 1169784"/>
            <a:gd name="connsiteX13" fmla="*/ 40105 w 1463842"/>
            <a:gd name="connsiteY13" fmla="*/ 377705 h 1169784"/>
            <a:gd name="connsiteX14" fmla="*/ 45119 w 1463842"/>
            <a:gd name="connsiteY14" fmla="*/ 352639 h 1169784"/>
            <a:gd name="connsiteX15" fmla="*/ 50132 w 1463842"/>
            <a:gd name="connsiteY15" fmla="*/ 337600 h 1169784"/>
            <a:gd name="connsiteX16" fmla="*/ 55145 w 1463842"/>
            <a:gd name="connsiteY16" fmla="*/ 312534 h 1169784"/>
            <a:gd name="connsiteX17" fmla="*/ 70184 w 1463842"/>
            <a:gd name="connsiteY17" fmla="*/ 282455 h 1169784"/>
            <a:gd name="connsiteX18" fmla="*/ 75198 w 1463842"/>
            <a:gd name="connsiteY18" fmla="*/ 267415 h 1169784"/>
            <a:gd name="connsiteX19" fmla="*/ 65171 w 1463842"/>
            <a:gd name="connsiteY19" fmla="*/ 182192 h 1169784"/>
            <a:gd name="connsiteX20" fmla="*/ 60158 w 1463842"/>
            <a:gd name="connsiteY20" fmla="*/ 162139 h 1169784"/>
            <a:gd name="connsiteX21" fmla="*/ 25066 w 1463842"/>
            <a:gd name="connsiteY21" fmla="*/ 101981 h 1169784"/>
            <a:gd name="connsiteX22" fmla="*/ 20053 w 1463842"/>
            <a:gd name="connsiteY22" fmla="*/ 81928 h 1169784"/>
            <a:gd name="connsiteX23" fmla="*/ 0 w 1463842"/>
            <a:gd name="connsiteY23" fmla="*/ 51850 h 1169784"/>
            <a:gd name="connsiteX24" fmla="*/ 5013 w 1463842"/>
            <a:gd name="connsiteY24" fmla="*/ 1718 h 1169784"/>
            <a:gd name="connsiteX25" fmla="*/ 20053 w 1463842"/>
            <a:gd name="connsiteY25" fmla="*/ 6731 h 1169784"/>
            <a:gd name="connsiteX26" fmla="*/ 45119 w 1463842"/>
            <a:gd name="connsiteY26" fmla="*/ 26784 h 1169784"/>
            <a:gd name="connsiteX27" fmla="*/ 60158 w 1463842"/>
            <a:gd name="connsiteY27" fmla="*/ 41823 h 1169784"/>
            <a:gd name="connsiteX28" fmla="*/ 65171 w 1463842"/>
            <a:gd name="connsiteY28" fmla="*/ 56863 h 1169784"/>
            <a:gd name="connsiteX29" fmla="*/ 255671 w 1463842"/>
            <a:gd name="connsiteY29" fmla="*/ 432850 h 1169784"/>
            <a:gd name="connsiteX30" fmla="*/ 701842 w 1463842"/>
            <a:gd name="connsiteY30" fmla="*/ 868994 h 1169784"/>
            <a:gd name="connsiteX31" fmla="*/ 1463842 w 1463842"/>
            <a:gd name="connsiteY31" fmla="*/ 1099600 h 1169784"/>
            <a:gd name="connsiteX32" fmla="*/ 1453816 w 1463842"/>
            <a:gd name="connsiteY32" fmla="*/ 1159757 h 1169784"/>
            <a:gd name="connsiteX33" fmla="*/ 80211 w 1463842"/>
            <a:gd name="connsiteY33"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30079 w 1463842"/>
            <a:gd name="connsiteY12" fmla="*/ 402771 h 1169784"/>
            <a:gd name="connsiteX13" fmla="*/ 45119 w 1463842"/>
            <a:gd name="connsiteY13" fmla="*/ 352639 h 1169784"/>
            <a:gd name="connsiteX14" fmla="*/ 50132 w 1463842"/>
            <a:gd name="connsiteY14" fmla="*/ 337600 h 1169784"/>
            <a:gd name="connsiteX15" fmla="*/ 55145 w 1463842"/>
            <a:gd name="connsiteY15" fmla="*/ 312534 h 1169784"/>
            <a:gd name="connsiteX16" fmla="*/ 70184 w 1463842"/>
            <a:gd name="connsiteY16" fmla="*/ 282455 h 1169784"/>
            <a:gd name="connsiteX17" fmla="*/ 75198 w 1463842"/>
            <a:gd name="connsiteY17" fmla="*/ 267415 h 1169784"/>
            <a:gd name="connsiteX18" fmla="*/ 65171 w 1463842"/>
            <a:gd name="connsiteY18" fmla="*/ 182192 h 1169784"/>
            <a:gd name="connsiteX19" fmla="*/ 60158 w 1463842"/>
            <a:gd name="connsiteY19" fmla="*/ 162139 h 1169784"/>
            <a:gd name="connsiteX20" fmla="*/ 25066 w 1463842"/>
            <a:gd name="connsiteY20" fmla="*/ 101981 h 1169784"/>
            <a:gd name="connsiteX21" fmla="*/ 20053 w 1463842"/>
            <a:gd name="connsiteY21" fmla="*/ 81928 h 1169784"/>
            <a:gd name="connsiteX22" fmla="*/ 0 w 1463842"/>
            <a:gd name="connsiteY22" fmla="*/ 51850 h 1169784"/>
            <a:gd name="connsiteX23" fmla="*/ 5013 w 1463842"/>
            <a:gd name="connsiteY23" fmla="*/ 1718 h 1169784"/>
            <a:gd name="connsiteX24" fmla="*/ 20053 w 1463842"/>
            <a:gd name="connsiteY24" fmla="*/ 6731 h 1169784"/>
            <a:gd name="connsiteX25" fmla="*/ 45119 w 1463842"/>
            <a:gd name="connsiteY25" fmla="*/ 26784 h 1169784"/>
            <a:gd name="connsiteX26" fmla="*/ 60158 w 1463842"/>
            <a:gd name="connsiteY26" fmla="*/ 41823 h 1169784"/>
            <a:gd name="connsiteX27" fmla="*/ 65171 w 1463842"/>
            <a:gd name="connsiteY27" fmla="*/ 56863 h 1169784"/>
            <a:gd name="connsiteX28" fmla="*/ 255671 w 1463842"/>
            <a:gd name="connsiteY28" fmla="*/ 432850 h 1169784"/>
            <a:gd name="connsiteX29" fmla="*/ 701842 w 1463842"/>
            <a:gd name="connsiteY29" fmla="*/ 868994 h 1169784"/>
            <a:gd name="connsiteX30" fmla="*/ 1463842 w 1463842"/>
            <a:gd name="connsiteY30" fmla="*/ 1099600 h 1169784"/>
            <a:gd name="connsiteX31" fmla="*/ 1453816 w 1463842"/>
            <a:gd name="connsiteY31" fmla="*/ 1159757 h 1169784"/>
            <a:gd name="connsiteX32" fmla="*/ 80211 w 1463842"/>
            <a:gd name="connsiteY32"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20053 w 1463842"/>
            <a:gd name="connsiteY11" fmla="*/ 422823 h 1169784"/>
            <a:gd name="connsiteX12" fmla="*/ 45119 w 1463842"/>
            <a:gd name="connsiteY12" fmla="*/ 352639 h 1169784"/>
            <a:gd name="connsiteX13" fmla="*/ 50132 w 1463842"/>
            <a:gd name="connsiteY13" fmla="*/ 337600 h 1169784"/>
            <a:gd name="connsiteX14" fmla="*/ 55145 w 1463842"/>
            <a:gd name="connsiteY14" fmla="*/ 312534 h 1169784"/>
            <a:gd name="connsiteX15" fmla="*/ 70184 w 1463842"/>
            <a:gd name="connsiteY15" fmla="*/ 282455 h 1169784"/>
            <a:gd name="connsiteX16" fmla="*/ 75198 w 1463842"/>
            <a:gd name="connsiteY16" fmla="*/ 267415 h 1169784"/>
            <a:gd name="connsiteX17" fmla="*/ 65171 w 1463842"/>
            <a:gd name="connsiteY17" fmla="*/ 182192 h 1169784"/>
            <a:gd name="connsiteX18" fmla="*/ 60158 w 1463842"/>
            <a:gd name="connsiteY18" fmla="*/ 162139 h 1169784"/>
            <a:gd name="connsiteX19" fmla="*/ 25066 w 1463842"/>
            <a:gd name="connsiteY19" fmla="*/ 101981 h 1169784"/>
            <a:gd name="connsiteX20" fmla="*/ 20053 w 1463842"/>
            <a:gd name="connsiteY20" fmla="*/ 81928 h 1169784"/>
            <a:gd name="connsiteX21" fmla="*/ 0 w 1463842"/>
            <a:gd name="connsiteY21" fmla="*/ 51850 h 1169784"/>
            <a:gd name="connsiteX22" fmla="*/ 5013 w 1463842"/>
            <a:gd name="connsiteY22" fmla="*/ 1718 h 1169784"/>
            <a:gd name="connsiteX23" fmla="*/ 20053 w 1463842"/>
            <a:gd name="connsiteY23" fmla="*/ 6731 h 1169784"/>
            <a:gd name="connsiteX24" fmla="*/ 45119 w 1463842"/>
            <a:gd name="connsiteY24" fmla="*/ 26784 h 1169784"/>
            <a:gd name="connsiteX25" fmla="*/ 60158 w 1463842"/>
            <a:gd name="connsiteY25" fmla="*/ 41823 h 1169784"/>
            <a:gd name="connsiteX26" fmla="*/ 65171 w 1463842"/>
            <a:gd name="connsiteY26" fmla="*/ 56863 h 1169784"/>
            <a:gd name="connsiteX27" fmla="*/ 255671 w 1463842"/>
            <a:gd name="connsiteY27" fmla="*/ 432850 h 1169784"/>
            <a:gd name="connsiteX28" fmla="*/ 701842 w 1463842"/>
            <a:gd name="connsiteY28" fmla="*/ 868994 h 1169784"/>
            <a:gd name="connsiteX29" fmla="*/ 1463842 w 1463842"/>
            <a:gd name="connsiteY29" fmla="*/ 1099600 h 1169784"/>
            <a:gd name="connsiteX30" fmla="*/ 1453816 w 1463842"/>
            <a:gd name="connsiteY30" fmla="*/ 1159757 h 1169784"/>
            <a:gd name="connsiteX31" fmla="*/ 80211 w 1463842"/>
            <a:gd name="connsiteY31"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10027 w 1463842"/>
            <a:gd name="connsiteY10" fmla="*/ 583244 h 1169784"/>
            <a:gd name="connsiteX11" fmla="*/ 45119 w 1463842"/>
            <a:gd name="connsiteY11" fmla="*/ 352639 h 1169784"/>
            <a:gd name="connsiteX12" fmla="*/ 50132 w 1463842"/>
            <a:gd name="connsiteY12" fmla="*/ 337600 h 1169784"/>
            <a:gd name="connsiteX13" fmla="*/ 55145 w 1463842"/>
            <a:gd name="connsiteY13" fmla="*/ 312534 h 1169784"/>
            <a:gd name="connsiteX14" fmla="*/ 70184 w 1463842"/>
            <a:gd name="connsiteY14" fmla="*/ 282455 h 1169784"/>
            <a:gd name="connsiteX15" fmla="*/ 75198 w 1463842"/>
            <a:gd name="connsiteY15" fmla="*/ 267415 h 1169784"/>
            <a:gd name="connsiteX16" fmla="*/ 65171 w 1463842"/>
            <a:gd name="connsiteY16" fmla="*/ 182192 h 1169784"/>
            <a:gd name="connsiteX17" fmla="*/ 60158 w 1463842"/>
            <a:gd name="connsiteY17" fmla="*/ 162139 h 1169784"/>
            <a:gd name="connsiteX18" fmla="*/ 25066 w 1463842"/>
            <a:gd name="connsiteY18" fmla="*/ 101981 h 1169784"/>
            <a:gd name="connsiteX19" fmla="*/ 20053 w 1463842"/>
            <a:gd name="connsiteY19" fmla="*/ 81928 h 1169784"/>
            <a:gd name="connsiteX20" fmla="*/ 0 w 1463842"/>
            <a:gd name="connsiteY20" fmla="*/ 51850 h 1169784"/>
            <a:gd name="connsiteX21" fmla="*/ 5013 w 1463842"/>
            <a:gd name="connsiteY21" fmla="*/ 1718 h 1169784"/>
            <a:gd name="connsiteX22" fmla="*/ 20053 w 1463842"/>
            <a:gd name="connsiteY22" fmla="*/ 6731 h 1169784"/>
            <a:gd name="connsiteX23" fmla="*/ 45119 w 1463842"/>
            <a:gd name="connsiteY23" fmla="*/ 26784 h 1169784"/>
            <a:gd name="connsiteX24" fmla="*/ 60158 w 1463842"/>
            <a:gd name="connsiteY24" fmla="*/ 41823 h 1169784"/>
            <a:gd name="connsiteX25" fmla="*/ 65171 w 1463842"/>
            <a:gd name="connsiteY25" fmla="*/ 56863 h 1169784"/>
            <a:gd name="connsiteX26" fmla="*/ 255671 w 1463842"/>
            <a:gd name="connsiteY26" fmla="*/ 432850 h 1169784"/>
            <a:gd name="connsiteX27" fmla="*/ 701842 w 1463842"/>
            <a:gd name="connsiteY27" fmla="*/ 868994 h 1169784"/>
            <a:gd name="connsiteX28" fmla="*/ 1463842 w 1463842"/>
            <a:gd name="connsiteY28" fmla="*/ 1099600 h 1169784"/>
            <a:gd name="connsiteX29" fmla="*/ 1453816 w 1463842"/>
            <a:gd name="connsiteY29" fmla="*/ 1159757 h 1169784"/>
            <a:gd name="connsiteX30" fmla="*/ 80211 w 1463842"/>
            <a:gd name="connsiteY30"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20053 w 1463842"/>
            <a:gd name="connsiteY9" fmla="*/ 613323 h 1169784"/>
            <a:gd name="connsiteX10" fmla="*/ 45119 w 1463842"/>
            <a:gd name="connsiteY10" fmla="*/ 352639 h 1169784"/>
            <a:gd name="connsiteX11" fmla="*/ 50132 w 1463842"/>
            <a:gd name="connsiteY11" fmla="*/ 337600 h 1169784"/>
            <a:gd name="connsiteX12" fmla="*/ 55145 w 1463842"/>
            <a:gd name="connsiteY12" fmla="*/ 312534 h 1169784"/>
            <a:gd name="connsiteX13" fmla="*/ 70184 w 1463842"/>
            <a:gd name="connsiteY13" fmla="*/ 282455 h 1169784"/>
            <a:gd name="connsiteX14" fmla="*/ 75198 w 1463842"/>
            <a:gd name="connsiteY14" fmla="*/ 267415 h 1169784"/>
            <a:gd name="connsiteX15" fmla="*/ 65171 w 1463842"/>
            <a:gd name="connsiteY15" fmla="*/ 182192 h 1169784"/>
            <a:gd name="connsiteX16" fmla="*/ 60158 w 1463842"/>
            <a:gd name="connsiteY16" fmla="*/ 162139 h 1169784"/>
            <a:gd name="connsiteX17" fmla="*/ 25066 w 1463842"/>
            <a:gd name="connsiteY17" fmla="*/ 101981 h 1169784"/>
            <a:gd name="connsiteX18" fmla="*/ 20053 w 1463842"/>
            <a:gd name="connsiteY18" fmla="*/ 81928 h 1169784"/>
            <a:gd name="connsiteX19" fmla="*/ 0 w 1463842"/>
            <a:gd name="connsiteY19" fmla="*/ 51850 h 1169784"/>
            <a:gd name="connsiteX20" fmla="*/ 5013 w 1463842"/>
            <a:gd name="connsiteY20" fmla="*/ 1718 h 1169784"/>
            <a:gd name="connsiteX21" fmla="*/ 20053 w 1463842"/>
            <a:gd name="connsiteY21" fmla="*/ 6731 h 1169784"/>
            <a:gd name="connsiteX22" fmla="*/ 45119 w 1463842"/>
            <a:gd name="connsiteY22" fmla="*/ 26784 h 1169784"/>
            <a:gd name="connsiteX23" fmla="*/ 60158 w 1463842"/>
            <a:gd name="connsiteY23" fmla="*/ 41823 h 1169784"/>
            <a:gd name="connsiteX24" fmla="*/ 65171 w 1463842"/>
            <a:gd name="connsiteY24" fmla="*/ 56863 h 1169784"/>
            <a:gd name="connsiteX25" fmla="*/ 255671 w 1463842"/>
            <a:gd name="connsiteY25" fmla="*/ 432850 h 1169784"/>
            <a:gd name="connsiteX26" fmla="*/ 701842 w 1463842"/>
            <a:gd name="connsiteY26" fmla="*/ 868994 h 1169784"/>
            <a:gd name="connsiteX27" fmla="*/ 1463842 w 1463842"/>
            <a:gd name="connsiteY27" fmla="*/ 1099600 h 1169784"/>
            <a:gd name="connsiteX28" fmla="*/ 1453816 w 1463842"/>
            <a:gd name="connsiteY28" fmla="*/ 1159757 h 1169784"/>
            <a:gd name="connsiteX29" fmla="*/ 80211 w 1463842"/>
            <a:gd name="connsiteY29"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30079 w 1463842"/>
            <a:gd name="connsiteY8" fmla="*/ 698547 h 1169784"/>
            <a:gd name="connsiteX9" fmla="*/ 45119 w 1463842"/>
            <a:gd name="connsiteY9" fmla="*/ 352639 h 1169784"/>
            <a:gd name="connsiteX10" fmla="*/ 50132 w 1463842"/>
            <a:gd name="connsiteY10" fmla="*/ 337600 h 1169784"/>
            <a:gd name="connsiteX11" fmla="*/ 55145 w 1463842"/>
            <a:gd name="connsiteY11" fmla="*/ 312534 h 1169784"/>
            <a:gd name="connsiteX12" fmla="*/ 70184 w 1463842"/>
            <a:gd name="connsiteY12" fmla="*/ 282455 h 1169784"/>
            <a:gd name="connsiteX13" fmla="*/ 75198 w 1463842"/>
            <a:gd name="connsiteY13" fmla="*/ 267415 h 1169784"/>
            <a:gd name="connsiteX14" fmla="*/ 65171 w 1463842"/>
            <a:gd name="connsiteY14" fmla="*/ 182192 h 1169784"/>
            <a:gd name="connsiteX15" fmla="*/ 60158 w 1463842"/>
            <a:gd name="connsiteY15" fmla="*/ 162139 h 1169784"/>
            <a:gd name="connsiteX16" fmla="*/ 25066 w 1463842"/>
            <a:gd name="connsiteY16" fmla="*/ 101981 h 1169784"/>
            <a:gd name="connsiteX17" fmla="*/ 20053 w 1463842"/>
            <a:gd name="connsiteY17" fmla="*/ 81928 h 1169784"/>
            <a:gd name="connsiteX18" fmla="*/ 0 w 1463842"/>
            <a:gd name="connsiteY18" fmla="*/ 51850 h 1169784"/>
            <a:gd name="connsiteX19" fmla="*/ 5013 w 1463842"/>
            <a:gd name="connsiteY19" fmla="*/ 1718 h 1169784"/>
            <a:gd name="connsiteX20" fmla="*/ 20053 w 1463842"/>
            <a:gd name="connsiteY20" fmla="*/ 6731 h 1169784"/>
            <a:gd name="connsiteX21" fmla="*/ 45119 w 1463842"/>
            <a:gd name="connsiteY21" fmla="*/ 26784 h 1169784"/>
            <a:gd name="connsiteX22" fmla="*/ 60158 w 1463842"/>
            <a:gd name="connsiteY22" fmla="*/ 41823 h 1169784"/>
            <a:gd name="connsiteX23" fmla="*/ 65171 w 1463842"/>
            <a:gd name="connsiteY23" fmla="*/ 56863 h 1169784"/>
            <a:gd name="connsiteX24" fmla="*/ 255671 w 1463842"/>
            <a:gd name="connsiteY24" fmla="*/ 432850 h 1169784"/>
            <a:gd name="connsiteX25" fmla="*/ 701842 w 1463842"/>
            <a:gd name="connsiteY25" fmla="*/ 868994 h 1169784"/>
            <a:gd name="connsiteX26" fmla="*/ 1463842 w 1463842"/>
            <a:gd name="connsiteY26" fmla="*/ 1099600 h 1169784"/>
            <a:gd name="connsiteX27" fmla="*/ 1453816 w 1463842"/>
            <a:gd name="connsiteY27" fmla="*/ 1159757 h 1169784"/>
            <a:gd name="connsiteX28" fmla="*/ 80211 w 1463842"/>
            <a:gd name="connsiteY28"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0105 w 1463842"/>
            <a:gd name="connsiteY7" fmla="*/ 758705 h 1169784"/>
            <a:gd name="connsiteX8" fmla="*/ 45119 w 1463842"/>
            <a:gd name="connsiteY8" fmla="*/ 352639 h 1169784"/>
            <a:gd name="connsiteX9" fmla="*/ 50132 w 1463842"/>
            <a:gd name="connsiteY9" fmla="*/ 337600 h 1169784"/>
            <a:gd name="connsiteX10" fmla="*/ 55145 w 1463842"/>
            <a:gd name="connsiteY10" fmla="*/ 312534 h 1169784"/>
            <a:gd name="connsiteX11" fmla="*/ 70184 w 1463842"/>
            <a:gd name="connsiteY11" fmla="*/ 282455 h 1169784"/>
            <a:gd name="connsiteX12" fmla="*/ 75198 w 1463842"/>
            <a:gd name="connsiteY12" fmla="*/ 267415 h 1169784"/>
            <a:gd name="connsiteX13" fmla="*/ 65171 w 1463842"/>
            <a:gd name="connsiteY13" fmla="*/ 182192 h 1169784"/>
            <a:gd name="connsiteX14" fmla="*/ 60158 w 1463842"/>
            <a:gd name="connsiteY14" fmla="*/ 162139 h 1169784"/>
            <a:gd name="connsiteX15" fmla="*/ 25066 w 1463842"/>
            <a:gd name="connsiteY15" fmla="*/ 101981 h 1169784"/>
            <a:gd name="connsiteX16" fmla="*/ 20053 w 1463842"/>
            <a:gd name="connsiteY16" fmla="*/ 81928 h 1169784"/>
            <a:gd name="connsiteX17" fmla="*/ 0 w 1463842"/>
            <a:gd name="connsiteY17" fmla="*/ 51850 h 1169784"/>
            <a:gd name="connsiteX18" fmla="*/ 5013 w 1463842"/>
            <a:gd name="connsiteY18" fmla="*/ 1718 h 1169784"/>
            <a:gd name="connsiteX19" fmla="*/ 20053 w 1463842"/>
            <a:gd name="connsiteY19" fmla="*/ 6731 h 1169784"/>
            <a:gd name="connsiteX20" fmla="*/ 45119 w 1463842"/>
            <a:gd name="connsiteY20" fmla="*/ 26784 h 1169784"/>
            <a:gd name="connsiteX21" fmla="*/ 60158 w 1463842"/>
            <a:gd name="connsiteY21" fmla="*/ 41823 h 1169784"/>
            <a:gd name="connsiteX22" fmla="*/ 65171 w 1463842"/>
            <a:gd name="connsiteY22" fmla="*/ 56863 h 1169784"/>
            <a:gd name="connsiteX23" fmla="*/ 255671 w 1463842"/>
            <a:gd name="connsiteY23" fmla="*/ 432850 h 1169784"/>
            <a:gd name="connsiteX24" fmla="*/ 701842 w 1463842"/>
            <a:gd name="connsiteY24" fmla="*/ 868994 h 1169784"/>
            <a:gd name="connsiteX25" fmla="*/ 1463842 w 1463842"/>
            <a:gd name="connsiteY25" fmla="*/ 1099600 h 1169784"/>
            <a:gd name="connsiteX26" fmla="*/ 1453816 w 1463842"/>
            <a:gd name="connsiteY26" fmla="*/ 1159757 h 1169784"/>
            <a:gd name="connsiteX27" fmla="*/ 80211 w 1463842"/>
            <a:gd name="connsiteY27"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788784 h 1169784"/>
            <a:gd name="connsiteX7" fmla="*/ 45119 w 1463842"/>
            <a:gd name="connsiteY7" fmla="*/ 352639 h 1169784"/>
            <a:gd name="connsiteX8" fmla="*/ 50132 w 1463842"/>
            <a:gd name="connsiteY8" fmla="*/ 337600 h 1169784"/>
            <a:gd name="connsiteX9" fmla="*/ 55145 w 1463842"/>
            <a:gd name="connsiteY9" fmla="*/ 312534 h 1169784"/>
            <a:gd name="connsiteX10" fmla="*/ 70184 w 1463842"/>
            <a:gd name="connsiteY10" fmla="*/ 282455 h 1169784"/>
            <a:gd name="connsiteX11" fmla="*/ 75198 w 1463842"/>
            <a:gd name="connsiteY11" fmla="*/ 267415 h 1169784"/>
            <a:gd name="connsiteX12" fmla="*/ 65171 w 1463842"/>
            <a:gd name="connsiteY12" fmla="*/ 182192 h 1169784"/>
            <a:gd name="connsiteX13" fmla="*/ 60158 w 1463842"/>
            <a:gd name="connsiteY13" fmla="*/ 162139 h 1169784"/>
            <a:gd name="connsiteX14" fmla="*/ 25066 w 1463842"/>
            <a:gd name="connsiteY14" fmla="*/ 101981 h 1169784"/>
            <a:gd name="connsiteX15" fmla="*/ 20053 w 1463842"/>
            <a:gd name="connsiteY15" fmla="*/ 81928 h 1169784"/>
            <a:gd name="connsiteX16" fmla="*/ 0 w 1463842"/>
            <a:gd name="connsiteY16" fmla="*/ 51850 h 1169784"/>
            <a:gd name="connsiteX17" fmla="*/ 5013 w 1463842"/>
            <a:gd name="connsiteY17" fmla="*/ 1718 h 1169784"/>
            <a:gd name="connsiteX18" fmla="*/ 20053 w 1463842"/>
            <a:gd name="connsiteY18" fmla="*/ 6731 h 1169784"/>
            <a:gd name="connsiteX19" fmla="*/ 45119 w 1463842"/>
            <a:gd name="connsiteY19" fmla="*/ 26784 h 1169784"/>
            <a:gd name="connsiteX20" fmla="*/ 60158 w 1463842"/>
            <a:gd name="connsiteY20" fmla="*/ 41823 h 1169784"/>
            <a:gd name="connsiteX21" fmla="*/ 65171 w 1463842"/>
            <a:gd name="connsiteY21" fmla="*/ 56863 h 1169784"/>
            <a:gd name="connsiteX22" fmla="*/ 255671 w 1463842"/>
            <a:gd name="connsiteY22" fmla="*/ 432850 h 1169784"/>
            <a:gd name="connsiteX23" fmla="*/ 701842 w 1463842"/>
            <a:gd name="connsiteY23" fmla="*/ 868994 h 1169784"/>
            <a:gd name="connsiteX24" fmla="*/ 1463842 w 1463842"/>
            <a:gd name="connsiteY24" fmla="*/ 1099600 h 1169784"/>
            <a:gd name="connsiteX25" fmla="*/ 1453816 w 1463842"/>
            <a:gd name="connsiteY25" fmla="*/ 1159757 h 1169784"/>
            <a:gd name="connsiteX26" fmla="*/ 80211 w 1463842"/>
            <a:gd name="connsiteY26"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60158 w 1463842"/>
            <a:gd name="connsiteY5" fmla="*/ 884034 h 1169784"/>
            <a:gd name="connsiteX6" fmla="*/ 45119 w 1463842"/>
            <a:gd name="connsiteY6" fmla="*/ 352639 h 1169784"/>
            <a:gd name="connsiteX7" fmla="*/ 50132 w 1463842"/>
            <a:gd name="connsiteY7" fmla="*/ 337600 h 1169784"/>
            <a:gd name="connsiteX8" fmla="*/ 55145 w 1463842"/>
            <a:gd name="connsiteY8" fmla="*/ 312534 h 1169784"/>
            <a:gd name="connsiteX9" fmla="*/ 70184 w 1463842"/>
            <a:gd name="connsiteY9" fmla="*/ 282455 h 1169784"/>
            <a:gd name="connsiteX10" fmla="*/ 75198 w 1463842"/>
            <a:gd name="connsiteY10" fmla="*/ 267415 h 1169784"/>
            <a:gd name="connsiteX11" fmla="*/ 65171 w 1463842"/>
            <a:gd name="connsiteY11" fmla="*/ 182192 h 1169784"/>
            <a:gd name="connsiteX12" fmla="*/ 60158 w 1463842"/>
            <a:gd name="connsiteY12" fmla="*/ 162139 h 1169784"/>
            <a:gd name="connsiteX13" fmla="*/ 25066 w 1463842"/>
            <a:gd name="connsiteY13" fmla="*/ 101981 h 1169784"/>
            <a:gd name="connsiteX14" fmla="*/ 20053 w 1463842"/>
            <a:gd name="connsiteY14" fmla="*/ 81928 h 1169784"/>
            <a:gd name="connsiteX15" fmla="*/ 0 w 1463842"/>
            <a:gd name="connsiteY15" fmla="*/ 51850 h 1169784"/>
            <a:gd name="connsiteX16" fmla="*/ 5013 w 1463842"/>
            <a:gd name="connsiteY16" fmla="*/ 1718 h 1169784"/>
            <a:gd name="connsiteX17" fmla="*/ 20053 w 1463842"/>
            <a:gd name="connsiteY17" fmla="*/ 6731 h 1169784"/>
            <a:gd name="connsiteX18" fmla="*/ 45119 w 1463842"/>
            <a:gd name="connsiteY18" fmla="*/ 26784 h 1169784"/>
            <a:gd name="connsiteX19" fmla="*/ 60158 w 1463842"/>
            <a:gd name="connsiteY19" fmla="*/ 41823 h 1169784"/>
            <a:gd name="connsiteX20" fmla="*/ 65171 w 1463842"/>
            <a:gd name="connsiteY20" fmla="*/ 56863 h 1169784"/>
            <a:gd name="connsiteX21" fmla="*/ 255671 w 1463842"/>
            <a:gd name="connsiteY21" fmla="*/ 432850 h 1169784"/>
            <a:gd name="connsiteX22" fmla="*/ 701842 w 1463842"/>
            <a:gd name="connsiteY22" fmla="*/ 868994 h 1169784"/>
            <a:gd name="connsiteX23" fmla="*/ 1463842 w 1463842"/>
            <a:gd name="connsiteY23" fmla="*/ 1099600 h 1169784"/>
            <a:gd name="connsiteX24" fmla="*/ 1453816 w 1463842"/>
            <a:gd name="connsiteY24" fmla="*/ 1159757 h 1169784"/>
            <a:gd name="connsiteX25" fmla="*/ 80211 w 1463842"/>
            <a:gd name="connsiteY25"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65171 w 1463842"/>
            <a:gd name="connsiteY4" fmla="*/ 899073 h 1169784"/>
            <a:gd name="connsiteX5" fmla="*/ 45119 w 1463842"/>
            <a:gd name="connsiteY5" fmla="*/ 352639 h 1169784"/>
            <a:gd name="connsiteX6" fmla="*/ 50132 w 1463842"/>
            <a:gd name="connsiteY6" fmla="*/ 337600 h 1169784"/>
            <a:gd name="connsiteX7" fmla="*/ 55145 w 1463842"/>
            <a:gd name="connsiteY7" fmla="*/ 312534 h 1169784"/>
            <a:gd name="connsiteX8" fmla="*/ 70184 w 1463842"/>
            <a:gd name="connsiteY8" fmla="*/ 282455 h 1169784"/>
            <a:gd name="connsiteX9" fmla="*/ 75198 w 1463842"/>
            <a:gd name="connsiteY9" fmla="*/ 267415 h 1169784"/>
            <a:gd name="connsiteX10" fmla="*/ 65171 w 1463842"/>
            <a:gd name="connsiteY10" fmla="*/ 182192 h 1169784"/>
            <a:gd name="connsiteX11" fmla="*/ 60158 w 1463842"/>
            <a:gd name="connsiteY11" fmla="*/ 162139 h 1169784"/>
            <a:gd name="connsiteX12" fmla="*/ 25066 w 1463842"/>
            <a:gd name="connsiteY12" fmla="*/ 101981 h 1169784"/>
            <a:gd name="connsiteX13" fmla="*/ 20053 w 1463842"/>
            <a:gd name="connsiteY13" fmla="*/ 81928 h 1169784"/>
            <a:gd name="connsiteX14" fmla="*/ 0 w 1463842"/>
            <a:gd name="connsiteY14" fmla="*/ 51850 h 1169784"/>
            <a:gd name="connsiteX15" fmla="*/ 5013 w 1463842"/>
            <a:gd name="connsiteY15" fmla="*/ 1718 h 1169784"/>
            <a:gd name="connsiteX16" fmla="*/ 20053 w 1463842"/>
            <a:gd name="connsiteY16" fmla="*/ 6731 h 1169784"/>
            <a:gd name="connsiteX17" fmla="*/ 45119 w 1463842"/>
            <a:gd name="connsiteY17" fmla="*/ 26784 h 1169784"/>
            <a:gd name="connsiteX18" fmla="*/ 60158 w 1463842"/>
            <a:gd name="connsiteY18" fmla="*/ 41823 h 1169784"/>
            <a:gd name="connsiteX19" fmla="*/ 65171 w 1463842"/>
            <a:gd name="connsiteY19" fmla="*/ 56863 h 1169784"/>
            <a:gd name="connsiteX20" fmla="*/ 255671 w 1463842"/>
            <a:gd name="connsiteY20" fmla="*/ 432850 h 1169784"/>
            <a:gd name="connsiteX21" fmla="*/ 701842 w 1463842"/>
            <a:gd name="connsiteY21" fmla="*/ 868994 h 1169784"/>
            <a:gd name="connsiteX22" fmla="*/ 1463842 w 1463842"/>
            <a:gd name="connsiteY22" fmla="*/ 1099600 h 1169784"/>
            <a:gd name="connsiteX23" fmla="*/ 1453816 w 1463842"/>
            <a:gd name="connsiteY23" fmla="*/ 1159757 h 1169784"/>
            <a:gd name="connsiteX24" fmla="*/ 80211 w 1463842"/>
            <a:gd name="connsiteY24"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75198 w 1463842"/>
            <a:gd name="connsiteY3" fmla="*/ 954218 h 1169784"/>
            <a:gd name="connsiteX4" fmla="*/ 45119 w 1463842"/>
            <a:gd name="connsiteY4" fmla="*/ 352639 h 1169784"/>
            <a:gd name="connsiteX5" fmla="*/ 50132 w 1463842"/>
            <a:gd name="connsiteY5" fmla="*/ 337600 h 1169784"/>
            <a:gd name="connsiteX6" fmla="*/ 55145 w 1463842"/>
            <a:gd name="connsiteY6" fmla="*/ 312534 h 1169784"/>
            <a:gd name="connsiteX7" fmla="*/ 70184 w 1463842"/>
            <a:gd name="connsiteY7" fmla="*/ 282455 h 1169784"/>
            <a:gd name="connsiteX8" fmla="*/ 75198 w 1463842"/>
            <a:gd name="connsiteY8" fmla="*/ 267415 h 1169784"/>
            <a:gd name="connsiteX9" fmla="*/ 65171 w 1463842"/>
            <a:gd name="connsiteY9" fmla="*/ 182192 h 1169784"/>
            <a:gd name="connsiteX10" fmla="*/ 60158 w 1463842"/>
            <a:gd name="connsiteY10" fmla="*/ 162139 h 1169784"/>
            <a:gd name="connsiteX11" fmla="*/ 25066 w 1463842"/>
            <a:gd name="connsiteY11" fmla="*/ 101981 h 1169784"/>
            <a:gd name="connsiteX12" fmla="*/ 20053 w 1463842"/>
            <a:gd name="connsiteY12" fmla="*/ 81928 h 1169784"/>
            <a:gd name="connsiteX13" fmla="*/ 0 w 1463842"/>
            <a:gd name="connsiteY13" fmla="*/ 51850 h 1169784"/>
            <a:gd name="connsiteX14" fmla="*/ 5013 w 1463842"/>
            <a:gd name="connsiteY14" fmla="*/ 1718 h 1169784"/>
            <a:gd name="connsiteX15" fmla="*/ 20053 w 1463842"/>
            <a:gd name="connsiteY15" fmla="*/ 6731 h 1169784"/>
            <a:gd name="connsiteX16" fmla="*/ 45119 w 1463842"/>
            <a:gd name="connsiteY16" fmla="*/ 26784 h 1169784"/>
            <a:gd name="connsiteX17" fmla="*/ 60158 w 1463842"/>
            <a:gd name="connsiteY17" fmla="*/ 41823 h 1169784"/>
            <a:gd name="connsiteX18" fmla="*/ 65171 w 1463842"/>
            <a:gd name="connsiteY18" fmla="*/ 56863 h 1169784"/>
            <a:gd name="connsiteX19" fmla="*/ 255671 w 1463842"/>
            <a:gd name="connsiteY19" fmla="*/ 432850 h 1169784"/>
            <a:gd name="connsiteX20" fmla="*/ 701842 w 1463842"/>
            <a:gd name="connsiteY20" fmla="*/ 868994 h 1169784"/>
            <a:gd name="connsiteX21" fmla="*/ 1463842 w 1463842"/>
            <a:gd name="connsiteY21" fmla="*/ 1099600 h 1169784"/>
            <a:gd name="connsiteX22" fmla="*/ 1453816 w 1463842"/>
            <a:gd name="connsiteY22" fmla="*/ 1159757 h 1169784"/>
            <a:gd name="connsiteX23" fmla="*/ 80211 w 1463842"/>
            <a:gd name="connsiteY23" fmla="*/ 1169784 h 1169784"/>
            <a:gd name="connsiteX0" fmla="*/ 80211 w 1463842"/>
            <a:gd name="connsiteY0" fmla="*/ 1169784 h 1169784"/>
            <a:gd name="connsiteX1" fmla="*/ 80211 w 1463842"/>
            <a:gd name="connsiteY1" fmla="*/ 1169784 h 1169784"/>
            <a:gd name="connsiteX2" fmla="*/ 80211 w 1463842"/>
            <a:gd name="connsiteY2" fmla="*/ 999336 h 1169784"/>
            <a:gd name="connsiteX3" fmla="*/ 45119 w 1463842"/>
            <a:gd name="connsiteY3" fmla="*/ 352639 h 1169784"/>
            <a:gd name="connsiteX4" fmla="*/ 50132 w 1463842"/>
            <a:gd name="connsiteY4" fmla="*/ 337600 h 1169784"/>
            <a:gd name="connsiteX5" fmla="*/ 55145 w 1463842"/>
            <a:gd name="connsiteY5" fmla="*/ 312534 h 1169784"/>
            <a:gd name="connsiteX6" fmla="*/ 70184 w 1463842"/>
            <a:gd name="connsiteY6" fmla="*/ 282455 h 1169784"/>
            <a:gd name="connsiteX7" fmla="*/ 75198 w 1463842"/>
            <a:gd name="connsiteY7" fmla="*/ 267415 h 1169784"/>
            <a:gd name="connsiteX8" fmla="*/ 65171 w 1463842"/>
            <a:gd name="connsiteY8" fmla="*/ 182192 h 1169784"/>
            <a:gd name="connsiteX9" fmla="*/ 60158 w 1463842"/>
            <a:gd name="connsiteY9" fmla="*/ 162139 h 1169784"/>
            <a:gd name="connsiteX10" fmla="*/ 25066 w 1463842"/>
            <a:gd name="connsiteY10" fmla="*/ 101981 h 1169784"/>
            <a:gd name="connsiteX11" fmla="*/ 20053 w 1463842"/>
            <a:gd name="connsiteY11" fmla="*/ 81928 h 1169784"/>
            <a:gd name="connsiteX12" fmla="*/ 0 w 1463842"/>
            <a:gd name="connsiteY12" fmla="*/ 51850 h 1169784"/>
            <a:gd name="connsiteX13" fmla="*/ 5013 w 1463842"/>
            <a:gd name="connsiteY13" fmla="*/ 1718 h 1169784"/>
            <a:gd name="connsiteX14" fmla="*/ 20053 w 1463842"/>
            <a:gd name="connsiteY14" fmla="*/ 6731 h 1169784"/>
            <a:gd name="connsiteX15" fmla="*/ 45119 w 1463842"/>
            <a:gd name="connsiteY15" fmla="*/ 26784 h 1169784"/>
            <a:gd name="connsiteX16" fmla="*/ 60158 w 1463842"/>
            <a:gd name="connsiteY16" fmla="*/ 41823 h 1169784"/>
            <a:gd name="connsiteX17" fmla="*/ 65171 w 1463842"/>
            <a:gd name="connsiteY17" fmla="*/ 56863 h 1169784"/>
            <a:gd name="connsiteX18" fmla="*/ 255671 w 1463842"/>
            <a:gd name="connsiteY18" fmla="*/ 432850 h 1169784"/>
            <a:gd name="connsiteX19" fmla="*/ 701842 w 1463842"/>
            <a:gd name="connsiteY19" fmla="*/ 868994 h 1169784"/>
            <a:gd name="connsiteX20" fmla="*/ 1463842 w 1463842"/>
            <a:gd name="connsiteY20" fmla="*/ 1099600 h 1169784"/>
            <a:gd name="connsiteX21" fmla="*/ 1453816 w 1463842"/>
            <a:gd name="connsiteY21" fmla="*/ 1159757 h 1169784"/>
            <a:gd name="connsiteX22" fmla="*/ 80211 w 1463842"/>
            <a:gd name="connsiteY22"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70184 w 1463842"/>
            <a:gd name="connsiteY5" fmla="*/ 282455 h 1169784"/>
            <a:gd name="connsiteX6" fmla="*/ 75198 w 1463842"/>
            <a:gd name="connsiteY6" fmla="*/ 267415 h 1169784"/>
            <a:gd name="connsiteX7" fmla="*/ 65171 w 1463842"/>
            <a:gd name="connsiteY7" fmla="*/ 182192 h 1169784"/>
            <a:gd name="connsiteX8" fmla="*/ 60158 w 1463842"/>
            <a:gd name="connsiteY8" fmla="*/ 162139 h 1169784"/>
            <a:gd name="connsiteX9" fmla="*/ 25066 w 1463842"/>
            <a:gd name="connsiteY9" fmla="*/ 101981 h 1169784"/>
            <a:gd name="connsiteX10" fmla="*/ 20053 w 1463842"/>
            <a:gd name="connsiteY10" fmla="*/ 81928 h 1169784"/>
            <a:gd name="connsiteX11" fmla="*/ 0 w 1463842"/>
            <a:gd name="connsiteY11" fmla="*/ 51850 h 1169784"/>
            <a:gd name="connsiteX12" fmla="*/ 5013 w 1463842"/>
            <a:gd name="connsiteY12" fmla="*/ 1718 h 1169784"/>
            <a:gd name="connsiteX13" fmla="*/ 20053 w 1463842"/>
            <a:gd name="connsiteY13" fmla="*/ 6731 h 1169784"/>
            <a:gd name="connsiteX14" fmla="*/ 45119 w 1463842"/>
            <a:gd name="connsiteY14" fmla="*/ 26784 h 1169784"/>
            <a:gd name="connsiteX15" fmla="*/ 60158 w 1463842"/>
            <a:gd name="connsiteY15" fmla="*/ 41823 h 1169784"/>
            <a:gd name="connsiteX16" fmla="*/ 65171 w 1463842"/>
            <a:gd name="connsiteY16" fmla="*/ 56863 h 1169784"/>
            <a:gd name="connsiteX17" fmla="*/ 255671 w 1463842"/>
            <a:gd name="connsiteY17" fmla="*/ 432850 h 1169784"/>
            <a:gd name="connsiteX18" fmla="*/ 701842 w 1463842"/>
            <a:gd name="connsiteY18" fmla="*/ 868994 h 1169784"/>
            <a:gd name="connsiteX19" fmla="*/ 1463842 w 1463842"/>
            <a:gd name="connsiteY19" fmla="*/ 1099600 h 1169784"/>
            <a:gd name="connsiteX20" fmla="*/ 1453816 w 1463842"/>
            <a:gd name="connsiteY20" fmla="*/ 1159757 h 1169784"/>
            <a:gd name="connsiteX21" fmla="*/ 80211 w 1463842"/>
            <a:gd name="connsiteY21"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70184 w 1463842"/>
            <a:gd name="connsiteY5" fmla="*/ 282455 h 1169784"/>
            <a:gd name="connsiteX6" fmla="*/ 65171 w 1463842"/>
            <a:gd name="connsiteY6" fmla="*/ 182192 h 1169784"/>
            <a:gd name="connsiteX7" fmla="*/ 60158 w 1463842"/>
            <a:gd name="connsiteY7" fmla="*/ 162139 h 1169784"/>
            <a:gd name="connsiteX8" fmla="*/ 25066 w 1463842"/>
            <a:gd name="connsiteY8" fmla="*/ 101981 h 1169784"/>
            <a:gd name="connsiteX9" fmla="*/ 20053 w 1463842"/>
            <a:gd name="connsiteY9" fmla="*/ 81928 h 1169784"/>
            <a:gd name="connsiteX10" fmla="*/ 0 w 1463842"/>
            <a:gd name="connsiteY10" fmla="*/ 51850 h 1169784"/>
            <a:gd name="connsiteX11" fmla="*/ 5013 w 1463842"/>
            <a:gd name="connsiteY11" fmla="*/ 1718 h 1169784"/>
            <a:gd name="connsiteX12" fmla="*/ 20053 w 1463842"/>
            <a:gd name="connsiteY12" fmla="*/ 6731 h 1169784"/>
            <a:gd name="connsiteX13" fmla="*/ 45119 w 1463842"/>
            <a:gd name="connsiteY13" fmla="*/ 26784 h 1169784"/>
            <a:gd name="connsiteX14" fmla="*/ 60158 w 1463842"/>
            <a:gd name="connsiteY14" fmla="*/ 41823 h 1169784"/>
            <a:gd name="connsiteX15" fmla="*/ 65171 w 1463842"/>
            <a:gd name="connsiteY15" fmla="*/ 56863 h 1169784"/>
            <a:gd name="connsiteX16" fmla="*/ 255671 w 1463842"/>
            <a:gd name="connsiteY16" fmla="*/ 432850 h 1169784"/>
            <a:gd name="connsiteX17" fmla="*/ 701842 w 1463842"/>
            <a:gd name="connsiteY17" fmla="*/ 868994 h 1169784"/>
            <a:gd name="connsiteX18" fmla="*/ 1463842 w 1463842"/>
            <a:gd name="connsiteY18" fmla="*/ 1099600 h 1169784"/>
            <a:gd name="connsiteX19" fmla="*/ 1453816 w 1463842"/>
            <a:gd name="connsiteY19" fmla="*/ 1159757 h 1169784"/>
            <a:gd name="connsiteX20" fmla="*/ 80211 w 1463842"/>
            <a:gd name="connsiteY20"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55145 w 1463842"/>
            <a:gd name="connsiteY4" fmla="*/ 312534 h 1169784"/>
            <a:gd name="connsiteX5" fmla="*/ 65171 w 1463842"/>
            <a:gd name="connsiteY5" fmla="*/ 182192 h 1169784"/>
            <a:gd name="connsiteX6" fmla="*/ 60158 w 1463842"/>
            <a:gd name="connsiteY6" fmla="*/ 162139 h 1169784"/>
            <a:gd name="connsiteX7" fmla="*/ 25066 w 1463842"/>
            <a:gd name="connsiteY7" fmla="*/ 101981 h 1169784"/>
            <a:gd name="connsiteX8" fmla="*/ 20053 w 1463842"/>
            <a:gd name="connsiteY8" fmla="*/ 81928 h 1169784"/>
            <a:gd name="connsiteX9" fmla="*/ 0 w 1463842"/>
            <a:gd name="connsiteY9" fmla="*/ 51850 h 1169784"/>
            <a:gd name="connsiteX10" fmla="*/ 5013 w 1463842"/>
            <a:gd name="connsiteY10" fmla="*/ 1718 h 1169784"/>
            <a:gd name="connsiteX11" fmla="*/ 20053 w 1463842"/>
            <a:gd name="connsiteY11" fmla="*/ 6731 h 1169784"/>
            <a:gd name="connsiteX12" fmla="*/ 45119 w 1463842"/>
            <a:gd name="connsiteY12" fmla="*/ 26784 h 1169784"/>
            <a:gd name="connsiteX13" fmla="*/ 60158 w 1463842"/>
            <a:gd name="connsiteY13" fmla="*/ 41823 h 1169784"/>
            <a:gd name="connsiteX14" fmla="*/ 65171 w 1463842"/>
            <a:gd name="connsiteY14" fmla="*/ 56863 h 1169784"/>
            <a:gd name="connsiteX15" fmla="*/ 255671 w 1463842"/>
            <a:gd name="connsiteY15" fmla="*/ 432850 h 1169784"/>
            <a:gd name="connsiteX16" fmla="*/ 701842 w 1463842"/>
            <a:gd name="connsiteY16" fmla="*/ 868994 h 1169784"/>
            <a:gd name="connsiteX17" fmla="*/ 1463842 w 1463842"/>
            <a:gd name="connsiteY17" fmla="*/ 1099600 h 1169784"/>
            <a:gd name="connsiteX18" fmla="*/ 1453816 w 1463842"/>
            <a:gd name="connsiteY18" fmla="*/ 1159757 h 1169784"/>
            <a:gd name="connsiteX19" fmla="*/ 80211 w 1463842"/>
            <a:gd name="connsiteY19"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50132 w 1463842"/>
            <a:gd name="connsiteY3" fmla="*/ 337600 h 1169784"/>
            <a:gd name="connsiteX4" fmla="*/ 65171 w 1463842"/>
            <a:gd name="connsiteY4" fmla="*/ 182192 h 1169784"/>
            <a:gd name="connsiteX5" fmla="*/ 60158 w 1463842"/>
            <a:gd name="connsiteY5" fmla="*/ 162139 h 1169784"/>
            <a:gd name="connsiteX6" fmla="*/ 25066 w 1463842"/>
            <a:gd name="connsiteY6" fmla="*/ 101981 h 1169784"/>
            <a:gd name="connsiteX7" fmla="*/ 20053 w 1463842"/>
            <a:gd name="connsiteY7" fmla="*/ 81928 h 1169784"/>
            <a:gd name="connsiteX8" fmla="*/ 0 w 1463842"/>
            <a:gd name="connsiteY8" fmla="*/ 51850 h 1169784"/>
            <a:gd name="connsiteX9" fmla="*/ 5013 w 1463842"/>
            <a:gd name="connsiteY9" fmla="*/ 1718 h 1169784"/>
            <a:gd name="connsiteX10" fmla="*/ 20053 w 1463842"/>
            <a:gd name="connsiteY10" fmla="*/ 6731 h 1169784"/>
            <a:gd name="connsiteX11" fmla="*/ 45119 w 1463842"/>
            <a:gd name="connsiteY11" fmla="*/ 26784 h 1169784"/>
            <a:gd name="connsiteX12" fmla="*/ 60158 w 1463842"/>
            <a:gd name="connsiteY12" fmla="*/ 41823 h 1169784"/>
            <a:gd name="connsiteX13" fmla="*/ 65171 w 1463842"/>
            <a:gd name="connsiteY13" fmla="*/ 56863 h 1169784"/>
            <a:gd name="connsiteX14" fmla="*/ 255671 w 1463842"/>
            <a:gd name="connsiteY14" fmla="*/ 432850 h 1169784"/>
            <a:gd name="connsiteX15" fmla="*/ 701842 w 1463842"/>
            <a:gd name="connsiteY15" fmla="*/ 868994 h 1169784"/>
            <a:gd name="connsiteX16" fmla="*/ 1463842 w 1463842"/>
            <a:gd name="connsiteY16" fmla="*/ 1099600 h 1169784"/>
            <a:gd name="connsiteX17" fmla="*/ 1453816 w 1463842"/>
            <a:gd name="connsiteY17" fmla="*/ 1159757 h 1169784"/>
            <a:gd name="connsiteX18" fmla="*/ 80211 w 1463842"/>
            <a:gd name="connsiteY18" fmla="*/ 1169784 h 1169784"/>
            <a:gd name="connsiteX0" fmla="*/ 80211 w 1463842"/>
            <a:gd name="connsiteY0" fmla="*/ 1169784 h 1169784"/>
            <a:gd name="connsiteX1" fmla="*/ 80211 w 1463842"/>
            <a:gd name="connsiteY1" fmla="*/ 1169784 h 1169784"/>
            <a:gd name="connsiteX2" fmla="*/ 45119 w 1463842"/>
            <a:gd name="connsiteY2" fmla="*/ 352639 h 1169784"/>
            <a:gd name="connsiteX3" fmla="*/ 65171 w 1463842"/>
            <a:gd name="connsiteY3" fmla="*/ 182192 h 1169784"/>
            <a:gd name="connsiteX4" fmla="*/ 60158 w 1463842"/>
            <a:gd name="connsiteY4" fmla="*/ 162139 h 1169784"/>
            <a:gd name="connsiteX5" fmla="*/ 25066 w 1463842"/>
            <a:gd name="connsiteY5" fmla="*/ 101981 h 1169784"/>
            <a:gd name="connsiteX6" fmla="*/ 20053 w 1463842"/>
            <a:gd name="connsiteY6" fmla="*/ 81928 h 1169784"/>
            <a:gd name="connsiteX7" fmla="*/ 0 w 1463842"/>
            <a:gd name="connsiteY7" fmla="*/ 51850 h 1169784"/>
            <a:gd name="connsiteX8" fmla="*/ 5013 w 1463842"/>
            <a:gd name="connsiteY8" fmla="*/ 1718 h 1169784"/>
            <a:gd name="connsiteX9" fmla="*/ 20053 w 1463842"/>
            <a:gd name="connsiteY9" fmla="*/ 6731 h 1169784"/>
            <a:gd name="connsiteX10" fmla="*/ 45119 w 1463842"/>
            <a:gd name="connsiteY10" fmla="*/ 26784 h 1169784"/>
            <a:gd name="connsiteX11" fmla="*/ 60158 w 1463842"/>
            <a:gd name="connsiteY11" fmla="*/ 41823 h 1169784"/>
            <a:gd name="connsiteX12" fmla="*/ 65171 w 1463842"/>
            <a:gd name="connsiteY12" fmla="*/ 56863 h 1169784"/>
            <a:gd name="connsiteX13" fmla="*/ 255671 w 1463842"/>
            <a:gd name="connsiteY13" fmla="*/ 432850 h 1169784"/>
            <a:gd name="connsiteX14" fmla="*/ 701842 w 1463842"/>
            <a:gd name="connsiteY14" fmla="*/ 868994 h 1169784"/>
            <a:gd name="connsiteX15" fmla="*/ 1463842 w 1463842"/>
            <a:gd name="connsiteY15" fmla="*/ 1099600 h 1169784"/>
            <a:gd name="connsiteX16" fmla="*/ 1453816 w 1463842"/>
            <a:gd name="connsiteY16" fmla="*/ 1159757 h 1169784"/>
            <a:gd name="connsiteX17" fmla="*/ 80211 w 1463842"/>
            <a:gd name="connsiteY17" fmla="*/ 1169784 h 1169784"/>
            <a:gd name="connsiteX0" fmla="*/ 80211 w 1463842"/>
            <a:gd name="connsiteY0" fmla="*/ 1169784 h 1169784"/>
            <a:gd name="connsiteX1" fmla="*/ 80211 w 1463842"/>
            <a:gd name="connsiteY1" fmla="*/ 1169784 h 1169784"/>
            <a:gd name="connsiteX2" fmla="*/ 65171 w 1463842"/>
            <a:gd name="connsiteY2" fmla="*/ 182192 h 1169784"/>
            <a:gd name="connsiteX3" fmla="*/ 60158 w 1463842"/>
            <a:gd name="connsiteY3" fmla="*/ 162139 h 1169784"/>
            <a:gd name="connsiteX4" fmla="*/ 25066 w 1463842"/>
            <a:gd name="connsiteY4" fmla="*/ 101981 h 1169784"/>
            <a:gd name="connsiteX5" fmla="*/ 20053 w 1463842"/>
            <a:gd name="connsiteY5" fmla="*/ 81928 h 1169784"/>
            <a:gd name="connsiteX6" fmla="*/ 0 w 1463842"/>
            <a:gd name="connsiteY6" fmla="*/ 51850 h 1169784"/>
            <a:gd name="connsiteX7" fmla="*/ 5013 w 1463842"/>
            <a:gd name="connsiteY7" fmla="*/ 1718 h 1169784"/>
            <a:gd name="connsiteX8" fmla="*/ 20053 w 1463842"/>
            <a:gd name="connsiteY8" fmla="*/ 6731 h 1169784"/>
            <a:gd name="connsiteX9" fmla="*/ 45119 w 1463842"/>
            <a:gd name="connsiteY9" fmla="*/ 26784 h 1169784"/>
            <a:gd name="connsiteX10" fmla="*/ 60158 w 1463842"/>
            <a:gd name="connsiteY10" fmla="*/ 41823 h 1169784"/>
            <a:gd name="connsiteX11" fmla="*/ 65171 w 1463842"/>
            <a:gd name="connsiteY11" fmla="*/ 56863 h 1169784"/>
            <a:gd name="connsiteX12" fmla="*/ 255671 w 1463842"/>
            <a:gd name="connsiteY12" fmla="*/ 432850 h 1169784"/>
            <a:gd name="connsiteX13" fmla="*/ 701842 w 1463842"/>
            <a:gd name="connsiteY13" fmla="*/ 868994 h 1169784"/>
            <a:gd name="connsiteX14" fmla="*/ 1463842 w 1463842"/>
            <a:gd name="connsiteY14" fmla="*/ 1099600 h 1169784"/>
            <a:gd name="connsiteX15" fmla="*/ 1453816 w 1463842"/>
            <a:gd name="connsiteY15" fmla="*/ 1159757 h 1169784"/>
            <a:gd name="connsiteX16" fmla="*/ 80211 w 1463842"/>
            <a:gd name="connsiteY16" fmla="*/ 1169784 h 1169784"/>
            <a:gd name="connsiteX0" fmla="*/ 75198 w 1458829"/>
            <a:gd name="connsiteY0" fmla="*/ 1173135 h 1173135"/>
            <a:gd name="connsiteX1" fmla="*/ 75198 w 1458829"/>
            <a:gd name="connsiteY1" fmla="*/ 1173135 h 1173135"/>
            <a:gd name="connsiteX2" fmla="*/ 60158 w 1458829"/>
            <a:gd name="connsiteY2" fmla="*/ 185543 h 1173135"/>
            <a:gd name="connsiteX3" fmla="*/ 55145 w 1458829"/>
            <a:gd name="connsiteY3" fmla="*/ 165490 h 1173135"/>
            <a:gd name="connsiteX4" fmla="*/ 20053 w 1458829"/>
            <a:gd name="connsiteY4" fmla="*/ 105332 h 1173135"/>
            <a:gd name="connsiteX5" fmla="*/ 15040 w 1458829"/>
            <a:gd name="connsiteY5" fmla="*/ 85279 h 1173135"/>
            <a:gd name="connsiteX6" fmla="*/ 0 w 1458829"/>
            <a:gd name="connsiteY6" fmla="*/ 5069 h 1173135"/>
            <a:gd name="connsiteX7" fmla="*/ 15040 w 1458829"/>
            <a:gd name="connsiteY7" fmla="*/ 10082 h 1173135"/>
            <a:gd name="connsiteX8" fmla="*/ 40106 w 1458829"/>
            <a:gd name="connsiteY8" fmla="*/ 30135 h 1173135"/>
            <a:gd name="connsiteX9" fmla="*/ 55145 w 1458829"/>
            <a:gd name="connsiteY9" fmla="*/ 45174 h 1173135"/>
            <a:gd name="connsiteX10" fmla="*/ 60158 w 1458829"/>
            <a:gd name="connsiteY10" fmla="*/ 60214 h 1173135"/>
            <a:gd name="connsiteX11" fmla="*/ 250658 w 1458829"/>
            <a:gd name="connsiteY11" fmla="*/ 436201 h 1173135"/>
            <a:gd name="connsiteX12" fmla="*/ 696829 w 1458829"/>
            <a:gd name="connsiteY12" fmla="*/ 872345 h 1173135"/>
            <a:gd name="connsiteX13" fmla="*/ 1458829 w 1458829"/>
            <a:gd name="connsiteY13" fmla="*/ 1102951 h 1173135"/>
            <a:gd name="connsiteX14" fmla="*/ 1448803 w 1458829"/>
            <a:gd name="connsiteY14" fmla="*/ 1163108 h 1173135"/>
            <a:gd name="connsiteX15" fmla="*/ 75198 w 1458829"/>
            <a:gd name="connsiteY15" fmla="*/ 1173135 h 1173135"/>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55840 w 1459524"/>
            <a:gd name="connsiteY8" fmla="*/ 41962 h 1169923"/>
            <a:gd name="connsiteX9" fmla="*/ 60853 w 1459524"/>
            <a:gd name="connsiteY9" fmla="*/ 57002 h 1169923"/>
            <a:gd name="connsiteX10" fmla="*/ 251353 w 1459524"/>
            <a:gd name="connsiteY10" fmla="*/ 432989 h 1169923"/>
            <a:gd name="connsiteX11" fmla="*/ 697524 w 1459524"/>
            <a:gd name="connsiteY11" fmla="*/ 869133 h 1169923"/>
            <a:gd name="connsiteX12" fmla="*/ 1459524 w 1459524"/>
            <a:gd name="connsiteY12" fmla="*/ 1099739 h 1169923"/>
            <a:gd name="connsiteX13" fmla="*/ 1449498 w 1459524"/>
            <a:gd name="connsiteY13" fmla="*/ 1159896 h 1169923"/>
            <a:gd name="connsiteX14" fmla="*/ 75893 w 1459524"/>
            <a:gd name="connsiteY14" fmla="*/ 1169923 h 1169923"/>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55840 w 1459524"/>
            <a:gd name="connsiteY8" fmla="*/ 41962 h 1169923"/>
            <a:gd name="connsiteX9" fmla="*/ 251353 w 1459524"/>
            <a:gd name="connsiteY9" fmla="*/ 432989 h 1169923"/>
            <a:gd name="connsiteX10" fmla="*/ 697524 w 1459524"/>
            <a:gd name="connsiteY10" fmla="*/ 869133 h 1169923"/>
            <a:gd name="connsiteX11" fmla="*/ 1459524 w 1459524"/>
            <a:gd name="connsiteY11" fmla="*/ 1099739 h 1169923"/>
            <a:gd name="connsiteX12" fmla="*/ 1449498 w 1459524"/>
            <a:gd name="connsiteY12" fmla="*/ 1159896 h 1169923"/>
            <a:gd name="connsiteX13" fmla="*/ 75893 w 1459524"/>
            <a:gd name="connsiteY13" fmla="*/ 1169923 h 1169923"/>
            <a:gd name="connsiteX0" fmla="*/ 75893 w 1459524"/>
            <a:gd name="connsiteY0" fmla="*/ 1169923 h 1169923"/>
            <a:gd name="connsiteX1" fmla="*/ 75893 w 1459524"/>
            <a:gd name="connsiteY1" fmla="*/ 1169923 h 1169923"/>
            <a:gd name="connsiteX2" fmla="*/ 60853 w 1459524"/>
            <a:gd name="connsiteY2" fmla="*/ 182331 h 1169923"/>
            <a:gd name="connsiteX3" fmla="*/ 55840 w 1459524"/>
            <a:gd name="connsiteY3" fmla="*/ 162278 h 1169923"/>
            <a:gd name="connsiteX4" fmla="*/ 20748 w 1459524"/>
            <a:gd name="connsiteY4" fmla="*/ 102120 h 1169923"/>
            <a:gd name="connsiteX5" fmla="*/ 15735 w 1459524"/>
            <a:gd name="connsiteY5" fmla="*/ 82067 h 1169923"/>
            <a:gd name="connsiteX6" fmla="*/ 695 w 1459524"/>
            <a:gd name="connsiteY6" fmla="*/ 1857 h 1169923"/>
            <a:gd name="connsiteX7" fmla="*/ 40801 w 1459524"/>
            <a:gd name="connsiteY7" fmla="*/ 26923 h 1169923"/>
            <a:gd name="connsiteX8" fmla="*/ 251353 w 1459524"/>
            <a:gd name="connsiteY8" fmla="*/ 432989 h 1169923"/>
            <a:gd name="connsiteX9" fmla="*/ 697524 w 1459524"/>
            <a:gd name="connsiteY9" fmla="*/ 869133 h 1169923"/>
            <a:gd name="connsiteX10" fmla="*/ 1459524 w 1459524"/>
            <a:gd name="connsiteY10" fmla="*/ 1099739 h 1169923"/>
            <a:gd name="connsiteX11" fmla="*/ 1449498 w 1459524"/>
            <a:gd name="connsiteY11" fmla="*/ 1159896 h 1169923"/>
            <a:gd name="connsiteX12" fmla="*/ 75893 w 1459524"/>
            <a:gd name="connsiteY12" fmla="*/ 1169923 h 1169923"/>
            <a:gd name="connsiteX0" fmla="*/ 61260 w 1444891"/>
            <a:gd name="connsiteY0" fmla="*/ 1161073 h 1161073"/>
            <a:gd name="connsiteX1" fmla="*/ 61260 w 1444891"/>
            <a:gd name="connsiteY1" fmla="*/ 1161073 h 1161073"/>
            <a:gd name="connsiteX2" fmla="*/ 46220 w 1444891"/>
            <a:gd name="connsiteY2" fmla="*/ 173481 h 1161073"/>
            <a:gd name="connsiteX3" fmla="*/ 41207 w 1444891"/>
            <a:gd name="connsiteY3" fmla="*/ 153428 h 1161073"/>
            <a:gd name="connsiteX4" fmla="*/ 6115 w 1444891"/>
            <a:gd name="connsiteY4" fmla="*/ 93270 h 1161073"/>
            <a:gd name="connsiteX5" fmla="*/ 1102 w 1444891"/>
            <a:gd name="connsiteY5" fmla="*/ 73217 h 1161073"/>
            <a:gd name="connsiteX6" fmla="*/ 26168 w 1444891"/>
            <a:gd name="connsiteY6" fmla="*/ 18073 h 1161073"/>
            <a:gd name="connsiteX7" fmla="*/ 236720 w 1444891"/>
            <a:gd name="connsiteY7" fmla="*/ 424139 h 1161073"/>
            <a:gd name="connsiteX8" fmla="*/ 682891 w 1444891"/>
            <a:gd name="connsiteY8" fmla="*/ 860283 h 1161073"/>
            <a:gd name="connsiteX9" fmla="*/ 1444891 w 1444891"/>
            <a:gd name="connsiteY9" fmla="*/ 1090889 h 1161073"/>
            <a:gd name="connsiteX10" fmla="*/ 1434865 w 1444891"/>
            <a:gd name="connsiteY10" fmla="*/ 1151046 h 1161073"/>
            <a:gd name="connsiteX11" fmla="*/ 61260 w 1444891"/>
            <a:gd name="connsiteY11" fmla="*/ 1161073 h 1161073"/>
            <a:gd name="connsiteX0" fmla="*/ 60513 w 1444144"/>
            <a:gd name="connsiteY0" fmla="*/ 1158521 h 1158521"/>
            <a:gd name="connsiteX1" fmla="*/ 60513 w 1444144"/>
            <a:gd name="connsiteY1" fmla="*/ 1158521 h 1158521"/>
            <a:gd name="connsiteX2" fmla="*/ 45473 w 1444144"/>
            <a:gd name="connsiteY2" fmla="*/ 170929 h 1158521"/>
            <a:gd name="connsiteX3" fmla="*/ 40460 w 1444144"/>
            <a:gd name="connsiteY3" fmla="*/ 150876 h 1158521"/>
            <a:gd name="connsiteX4" fmla="*/ 5368 w 1444144"/>
            <a:gd name="connsiteY4" fmla="*/ 90718 h 1158521"/>
            <a:gd name="connsiteX5" fmla="*/ 25421 w 1444144"/>
            <a:gd name="connsiteY5" fmla="*/ 15521 h 1158521"/>
            <a:gd name="connsiteX6" fmla="*/ 235973 w 1444144"/>
            <a:gd name="connsiteY6" fmla="*/ 421587 h 1158521"/>
            <a:gd name="connsiteX7" fmla="*/ 682144 w 1444144"/>
            <a:gd name="connsiteY7" fmla="*/ 857731 h 1158521"/>
            <a:gd name="connsiteX8" fmla="*/ 1444144 w 1444144"/>
            <a:gd name="connsiteY8" fmla="*/ 1088337 h 1158521"/>
            <a:gd name="connsiteX9" fmla="*/ 1434118 w 1444144"/>
            <a:gd name="connsiteY9" fmla="*/ 1148494 h 1158521"/>
            <a:gd name="connsiteX10" fmla="*/ 60513 w 1444144"/>
            <a:gd name="connsiteY10" fmla="*/ 1158521 h 1158521"/>
            <a:gd name="connsiteX0" fmla="*/ 46997 w 1430628"/>
            <a:gd name="connsiteY0" fmla="*/ 1151201 h 1151201"/>
            <a:gd name="connsiteX1" fmla="*/ 46997 w 1430628"/>
            <a:gd name="connsiteY1" fmla="*/ 1151201 h 1151201"/>
            <a:gd name="connsiteX2" fmla="*/ 31957 w 1430628"/>
            <a:gd name="connsiteY2" fmla="*/ 163609 h 1151201"/>
            <a:gd name="connsiteX3" fmla="*/ 26944 w 1430628"/>
            <a:gd name="connsiteY3" fmla="*/ 143556 h 1151201"/>
            <a:gd name="connsiteX4" fmla="*/ 11905 w 1430628"/>
            <a:gd name="connsiteY4" fmla="*/ 8201 h 1151201"/>
            <a:gd name="connsiteX5" fmla="*/ 222457 w 1430628"/>
            <a:gd name="connsiteY5" fmla="*/ 414267 h 1151201"/>
            <a:gd name="connsiteX6" fmla="*/ 668628 w 1430628"/>
            <a:gd name="connsiteY6" fmla="*/ 850411 h 1151201"/>
            <a:gd name="connsiteX7" fmla="*/ 1430628 w 1430628"/>
            <a:gd name="connsiteY7" fmla="*/ 1081017 h 1151201"/>
            <a:gd name="connsiteX8" fmla="*/ 1420602 w 1430628"/>
            <a:gd name="connsiteY8" fmla="*/ 1141174 h 1151201"/>
            <a:gd name="connsiteX9" fmla="*/ 46997 w 1430628"/>
            <a:gd name="connsiteY9" fmla="*/ 1151201 h 1151201"/>
            <a:gd name="connsiteX0" fmla="*/ 46177 w 1429808"/>
            <a:gd name="connsiteY0" fmla="*/ 1163861 h 1163861"/>
            <a:gd name="connsiteX1" fmla="*/ 46177 w 1429808"/>
            <a:gd name="connsiteY1" fmla="*/ 1163861 h 1163861"/>
            <a:gd name="connsiteX2" fmla="*/ 31137 w 1429808"/>
            <a:gd name="connsiteY2" fmla="*/ 176269 h 1163861"/>
            <a:gd name="connsiteX3" fmla="*/ 11085 w 1429808"/>
            <a:gd name="connsiteY3" fmla="*/ 20861 h 1163861"/>
            <a:gd name="connsiteX4" fmla="*/ 221637 w 1429808"/>
            <a:gd name="connsiteY4" fmla="*/ 426927 h 1163861"/>
            <a:gd name="connsiteX5" fmla="*/ 667808 w 1429808"/>
            <a:gd name="connsiteY5" fmla="*/ 863071 h 1163861"/>
            <a:gd name="connsiteX6" fmla="*/ 1429808 w 1429808"/>
            <a:gd name="connsiteY6" fmla="*/ 1093677 h 1163861"/>
            <a:gd name="connsiteX7" fmla="*/ 1419782 w 1429808"/>
            <a:gd name="connsiteY7" fmla="*/ 1153834 h 1163861"/>
            <a:gd name="connsiteX8" fmla="*/ 46177 w 1429808"/>
            <a:gd name="connsiteY8" fmla="*/ 1163861 h 1163861"/>
            <a:gd name="connsiteX0" fmla="*/ 43234 w 1426865"/>
            <a:gd name="connsiteY0" fmla="*/ 1143000 h 1143000"/>
            <a:gd name="connsiteX1" fmla="*/ 43234 w 1426865"/>
            <a:gd name="connsiteY1" fmla="*/ 1143000 h 1143000"/>
            <a:gd name="connsiteX2" fmla="*/ 8142 w 1426865"/>
            <a:gd name="connsiteY2" fmla="*/ 0 h 1143000"/>
            <a:gd name="connsiteX3" fmla="*/ 218694 w 1426865"/>
            <a:gd name="connsiteY3" fmla="*/ 406066 h 1143000"/>
            <a:gd name="connsiteX4" fmla="*/ 664865 w 1426865"/>
            <a:gd name="connsiteY4" fmla="*/ 842210 h 1143000"/>
            <a:gd name="connsiteX5" fmla="*/ 1426865 w 1426865"/>
            <a:gd name="connsiteY5" fmla="*/ 1072816 h 1143000"/>
            <a:gd name="connsiteX6" fmla="*/ 1416839 w 1426865"/>
            <a:gd name="connsiteY6" fmla="*/ 1132973 h 1143000"/>
            <a:gd name="connsiteX7" fmla="*/ 43234 w 1426865"/>
            <a:gd name="connsiteY7" fmla="*/ 1143000 h 1143000"/>
            <a:gd name="connsiteX0" fmla="*/ 35092 w 1418723"/>
            <a:gd name="connsiteY0" fmla="*/ 1143000 h 1143000"/>
            <a:gd name="connsiteX1" fmla="*/ 35092 w 1418723"/>
            <a:gd name="connsiteY1" fmla="*/ 1143000 h 1143000"/>
            <a:gd name="connsiteX2" fmla="*/ 0 w 1418723"/>
            <a:gd name="connsiteY2" fmla="*/ 0 h 1143000"/>
            <a:gd name="connsiteX3" fmla="*/ 210552 w 1418723"/>
            <a:gd name="connsiteY3" fmla="*/ 406066 h 1143000"/>
            <a:gd name="connsiteX4" fmla="*/ 656723 w 1418723"/>
            <a:gd name="connsiteY4" fmla="*/ 842210 h 1143000"/>
            <a:gd name="connsiteX5" fmla="*/ 1418723 w 1418723"/>
            <a:gd name="connsiteY5" fmla="*/ 1072816 h 1143000"/>
            <a:gd name="connsiteX6" fmla="*/ 1408697 w 1418723"/>
            <a:gd name="connsiteY6" fmla="*/ 1132973 h 1143000"/>
            <a:gd name="connsiteX7" fmla="*/ 35092 w 1418723"/>
            <a:gd name="connsiteY7" fmla="*/ 1143000 h 1143000"/>
            <a:gd name="connsiteX0" fmla="*/ 13519 w 1397150"/>
            <a:gd name="connsiteY0" fmla="*/ 1143000 h 1143000"/>
            <a:gd name="connsiteX1" fmla="*/ 13519 w 1397150"/>
            <a:gd name="connsiteY1" fmla="*/ 1143000 h 1143000"/>
            <a:gd name="connsiteX2" fmla="*/ 0 w 1397150"/>
            <a:gd name="connsiteY2" fmla="*/ 0 h 1143000"/>
            <a:gd name="connsiteX3" fmla="*/ 188979 w 1397150"/>
            <a:gd name="connsiteY3" fmla="*/ 406066 h 1143000"/>
            <a:gd name="connsiteX4" fmla="*/ 635150 w 1397150"/>
            <a:gd name="connsiteY4" fmla="*/ 842210 h 1143000"/>
            <a:gd name="connsiteX5" fmla="*/ 1397150 w 1397150"/>
            <a:gd name="connsiteY5" fmla="*/ 1072816 h 1143000"/>
            <a:gd name="connsiteX6" fmla="*/ 1387124 w 1397150"/>
            <a:gd name="connsiteY6" fmla="*/ 1132973 h 1143000"/>
            <a:gd name="connsiteX7" fmla="*/ 13519 w 1397150"/>
            <a:gd name="connsiteY7" fmla="*/ 1143000 h 1143000"/>
            <a:gd name="connsiteX0" fmla="*/ 2732 w 1386363"/>
            <a:gd name="connsiteY0" fmla="*/ 1121434 h 1121434"/>
            <a:gd name="connsiteX1" fmla="*/ 2732 w 1386363"/>
            <a:gd name="connsiteY1" fmla="*/ 1121434 h 1121434"/>
            <a:gd name="connsiteX2" fmla="*/ 0 w 1386363"/>
            <a:gd name="connsiteY2" fmla="*/ 0 h 1121434"/>
            <a:gd name="connsiteX3" fmla="*/ 178192 w 1386363"/>
            <a:gd name="connsiteY3" fmla="*/ 384500 h 1121434"/>
            <a:gd name="connsiteX4" fmla="*/ 624363 w 1386363"/>
            <a:gd name="connsiteY4" fmla="*/ 820644 h 1121434"/>
            <a:gd name="connsiteX5" fmla="*/ 1386363 w 1386363"/>
            <a:gd name="connsiteY5" fmla="*/ 1051250 h 1121434"/>
            <a:gd name="connsiteX6" fmla="*/ 1376337 w 1386363"/>
            <a:gd name="connsiteY6" fmla="*/ 1111407 h 1121434"/>
            <a:gd name="connsiteX7" fmla="*/ 2732 w 1386363"/>
            <a:gd name="connsiteY7" fmla="*/ 1121434 h 1121434"/>
            <a:gd name="connsiteX0" fmla="*/ 9923 w 1386363"/>
            <a:gd name="connsiteY0" fmla="*/ 1110651 h 1201758"/>
            <a:gd name="connsiteX1" fmla="*/ 2732 w 1386363"/>
            <a:gd name="connsiteY1" fmla="*/ 1121434 h 1201758"/>
            <a:gd name="connsiteX2" fmla="*/ 0 w 1386363"/>
            <a:gd name="connsiteY2" fmla="*/ 0 h 1201758"/>
            <a:gd name="connsiteX3" fmla="*/ 178192 w 1386363"/>
            <a:gd name="connsiteY3" fmla="*/ 384500 h 1201758"/>
            <a:gd name="connsiteX4" fmla="*/ 624363 w 1386363"/>
            <a:gd name="connsiteY4" fmla="*/ 820644 h 1201758"/>
            <a:gd name="connsiteX5" fmla="*/ 1386363 w 1386363"/>
            <a:gd name="connsiteY5" fmla="*/ 1051250 h 1201758"/>
            <a:gd name="connsiteX6" fmla="*/ 1376337 w 1386363"/>
            <a:gd name="connsiteY6" fmla="*/ 1111407 h 1201758"/>
            <a:gd name="connsiteX7" fmla="*/ 9923 w 1386363"/>
            <a:gd name="connsiteY7" fmla="*/ 1110651 h 1201758"/>
            <a:gd name="connsiteX0" fmla="*/ 1376337 w 1386363"/>
            <a:gd name="connsiteY0" fmla="*/ 1111407 h 1121434"/>
            <a:gd name="connsiteX1" fmla="*/ 2732 w 1386363"/>
            <a:gd name="connsiteY1" fmla="*/ 1121434 h 1121434"/>
            <a:gd name="connsiteX2" fmla="*/ 0 w 1386363"/>
            <a:gd name="connsiteY2" fmla="*/ 0 h 1121434"/>
            <a:gd name="connsiteX3" fmla="*/ 178192 w 1386363"/>
            <a:gd name="connsiteY3" fmla="*/ 384500 h 1121434"/>
            <a:gd name="connsiteX4" fmla="*/ 624363 w 1386363"/>
            <a:gd name="connsiteY4" fmla="*/ 820644 h 1121434"/>
            <a:gd name="connsiteX5" fmla="*/ 1386363 w 1386363"/>
            <a:gd name="connsiteY5" fmla="*/ 1051250 h 1121434"/>
            <a:gd name="connsiteX6" fmla="*/ 1376337 w 1386363"/>
            <a:gd name="connsiteY6" fmla="*/ 1111407 h 1121434"/>
            <a:gd name="connsiteX0" fmla="*/ 1376337 w 1386363"/>
            <a:gd name="connsiteY0" fmla="*/ 1111407 h 1111407"/>
            <a:gd name="connsiteX1" fmla="*/ 17114 w 1386363"/>
            <a:gd name="connsiteY1" fmla="*/ 1110651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20709 w 1386363"/>
            <a:gd name="connsiteY1" fmla="*/ 1103462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78192 w 1386363"/>
            <a:gd name="connsiteY3" fmla="*/ 38450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24363 w 1386363"/>
            <a:gd name="connsiteY4" fmla="*/ 82064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86363"/>
            <a:gd name="connsiteY0" fmla="*/ 1111407 h 1111407"/>
            <a:gd name="connsiteX1" fmla="*/ 6327 w 1386363"/>
            <a:gd name="connsiteY1" fmla="*/ 1099868 h 1111407"/>
            <a:gd name="connsiteX2" fmla="*/ 0 w 1386363"/>
            <a:gd name="connsiteY2" fmla="*/ 0 h 1111407"/>
            <a:gd name="connsiteX3" fmla="*/ 193428 w 1386363"/>
            <a:gd name="connsiteY3" fmla="*/ 380690 h 1111407"/>
            <a:gd name="connsiteX4" fmla="*/ 631981 w 1386363"/>
            <a:gd name="connsiteY4" fmla="*/ 809214 h 1111407"/>
            <a:gd name="connsiteX5" fmla="*/ 1386363 w 1386363"/>
            <a:gd name="connsiteY5" fmla="*/ 1051250 h 1111407"/>
            <a:gd name="connsiteX6" fmla="*/ 1376337 w 1386363"/>
            <a:gd name="connsiteY6" fmla="*/ 1111407 h 1111407"/>
            <a:gd name="connsiteX0" fmla="*/ 1376337 w 1379902"/>
            <a:gd name="connsiteY0" fmla="*/ 1111407 h 1111407"/>
            <a:gd name="connsiteX1" fmla="*/ 6327 w 1379902"/>
            <a:gd name="connsiteY1" fmla="*/ 1099868 h 1111407"/>
            <a:gd name="connsiteX2" fmla="*/ 0 w 1379902"/>
            <a:gd name="connsiteY2" fmla="*/ 0 h 1111407"/>
            <a:gd name="connsiteX3" fmla="*/ 193428 w 1379902"/>
            <a:gd name="connsiteY3" fmla="*/ 380690 h 1111407"/>
            <a:gd name="connsiteX4" fmla="*/ 631981 w 1379902"/>
            <a:gd name="connsiteY4" fmla="*/ 809214 h 1111407"/>
            <a:gd name="connsiteX5" fmla="*/ 1379902 w 1379902"/>
            <a:gd name="connsiteY5" fmla="*/ 1038334 h 1111407"/>
            <a:gd name="connsiteX6" fmla="*/ 1376337 w 1379902"/>
            <a:gd name="connsiteY6" fmla="*/ 1111407 h 1111407"/>
            <a:gd name="connsiteX0" fmla="*/ 1376337 w 1379902"/>
            <a:gd name="connsiteY0" fmla="*/ 1111407 h 1111407"/>
            <a:gd name="connsiteX1" fmla="*/ 6327 w 1379902"/>
            <a:gd name="connsiteY1" fmla="*/ 1099868 h 1111407"/>
            <a:gd name="connsiteX2" fmla="*/ 0 w 1379902"/>
            <a:gd name="connsiteY2" fmla="*/ 0 h 1111407"/>
            <a:gd name="connsiteX3" fmla="*/ 193428 w 1379902"/>
            <a:gd name="connsiteY3" fmla="*/ 380690 h 1111407"/>
            <a:gd name="connsiteX4" fmla="*/ 631981 w 1379902"/>
            <a:gd name="connsiteY4" fmla="*/ 809214 h 1111407"/>
            <a:gd name="connsiteX5" fmla="*/ 1379902 w 1379902"/>
            <a:gd name="connsiteY5" fmla="*/ 1038334 h 1111407"/>
            <a:gd name="connsiteX6" fmla="*/ 1376337 w 1379902"/>
            <a:gd name="connsiteY6" fmla="*/ 1111407 h 1111407"/>
            <a:gd name="connsiteX0" fmla="*/ 1376337 w 1376672"/>
            <a:gd name="connsiteY0" fmla="*/ 1111407 h 1111407"/>
            <a:gd name="connsiteX1" fmla="*/ 6327 w 1376672"/>
            <a:gd name="connsiteY1" fmla="*/ 1099868 h 1111407"/>
            <a:gd name="connsiteX2" fmla="*/ 0 w 1376672"/>
            <a:gd name="connsiteY2" fmla="*/ 0 h 1111407"/>
            <a:gd name="connsiteX3" fmla="*/ 193428 w 1376672"/>
            <a:gd name="connsiteY3" fmla="*/ 380690 h 1111407"/>
            <a:gd name="connsiteX4" fmla="*/ 631981 w 1376672"/>
            <a:gd name="connsiteY4" fmla="*/ 809214 h 1111407"/>
            <a:gd name="connsiteX5" fmla="*/ 1376672 w 1376672"/>
            <a:gd name="connsiteY5" fmla="*/ 1051250 h 1111407"/>
            <a:gd name="connsiteX6" fmla="*/ 1376337 w 1376672"/>
            <a:gd name="connsiteY6" fmla="*/ 1111407 h 1111407"/>
            <a:gd name="connsiteX0" fmla="*/ 1376337 w 1376672"/>
            <a:gd name="connsiteY0" fmla="*/ 1111407 h 1111407"/>
            <a:gd name="connsiteX1" fmla="*/ 6327 w 1376672"/>
            <a:gd name="connsiteY1" fmla="*/ 1099868 h 1111407"/>
            <a:gd name="connsiteX2" fmla="*/ 0 w 1376672"/>
            <a:gd name="connsiteY2" fmla="*/ 0 h 1111407"/>
            <a:gd name="connsiteX3" fmla="*/ 193428 w 1376672"/>
            <a:gd name="connsiteY3" fmla="*/ 380690 h 1111407"/>
            <a:gd name="connsiteX4" fmla="*/ 631981 w 1376672"/>
            <a:gd name="connsiteY4" fmla="*/ 809214 h 1111407"/>
            <a:gd name="connsiteX5" fmla="*/ 1376672 w 1376672"/>
            <a:gd name="connsiteY5" fmla="*/ 1051250 h 1111407"/>
            <a:gd name="connsiteX6" fmla="*/ 1376337 w 1376672"/>
            <a:gd name="connsiteY6" fmla="*/ 1111407 h 111140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376672" h="1111407">
              <a:moveTo>
                <a:pt x="1376337" y="1111407"/>
              </a:moveTo>
              <a:lnTo>
                <a:pt x="6327" y="1099868"/>
              </a:lnTo>
              <a:cubicBezTo>
                <a:pt x="4673" y="914760"/>
                <a:pt x="911" y="373811"/>
                <a:pt x="0" y="0"/>
              </a:cubicBezTo>
              <a:cubicBezTo>
                <a:pt x="41776" y="71855"/>
                <a:pt x="106828" y="206032"/>
                <a:pt x="193428" y="380690"/>
              </a:cubicBezTo>
              <a:cubicBezTo>
                <a:pt x="413253" y="649261"/>
                <a:pt x="446437" y="658753"/>
                <a:pt x="631981" y="809214"/>
              </a:cubicBezTo>
              <a:cubicBezTo>
                <a:pt x="1077701" y="1034673"/>
                <a:pt x="1115521" y="996401"/>
                <a:pt x="1376672" y="1051250"/>
              </a:cubicBezTo>
              <a:cubicBezTo>
                <a:pt x="1376560" y="1071302"/>
                <a:pt x="1376449" y="1091355"/>
                <a:pt x="1376337" y="1111407"/>
              </a:cubicBezTo>
              <a:close/>
            </a:path>
          </a:pathLst>
        </a:custGeom>
        <a:solidFill xmlns:a="http://schemas.openxmlformats.org/drawingml/2006/main">
          <a:schemeClr val="accent4"/>
        </a:solidFill>
        <a:ln xmlns:a="http://schemas.openxmlformats.org/drawingml/2006/main">
          <a:solidFill>
            <a:schemeClr val="accent4"/>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xml><?xml version="1.0" encoding="utf-8"?>
<xdr:wsDr xmlns:xdr="http://schemas.openxmlformats.org/drawingml/2006/spreadsheetDrawing" xmlns:a="http://schemas.openxmlformats.org/drawingml/2006/main">
  <xdr:twoCellAnchor>
    <xdr:from>
      <xdr:col>15</xdr:col>
      <xdr:colOff>593638</xdr:colOff>
      <xdr:row>5</xdr:row>
      <xdr:rowOff>100733</xdr:rowOff>
    </xdr:from>
    <xdr:to>
      <xdr:col>26</xdr:col>
      <xdr:colOff>4895</xdr:colOff>
      <xdr:row>27</xdr:row>
      <xdr:rowOff>33747</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216648</xdr:colOff>
      <xdr:row>11</xdr:row>
      <xdr:rowOff>178505</xdr:rowOff>
    </xdr:from>
    <xdr:ext cx="2689285" cy="2735691"/>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16648" y="2503059"/>
          <a:ext cx="2689285" cy="273569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lnSpc>
              <a:spcPts val="1800"/>
            </a:lnSpc>
          </a:pPr>
          <a:r>
            <a:rPr lang="en-US" sz="1100" b="1">
              <a:solidFill>
                <a:srgbClr val="FF0000"/>
              </a:solidFill>
              <a:latin typeface="Comic Sans MS" panose="030F0702030302020204" pitchFamily="66" charset="0"/>
            </a:rPr>
            <a:t>IF</a:t>
          </a:r>
          <a:r>
            <a:rPr lang="en-US" sz="1100" b="1" baseline="0">
              <a:solidFill>
                <a:srgbClr val="FF0000"/>
              </a:solidFill>
              <a:latin typeface="Comic Sans MS" panose="030F0702030302020204" pitchFamily="66" charset="0"/>
            </a:rPr>
            <a:t> THE TARGET MEAN AND TARGET STANDARD DEVIATION WERE DERIVED FROM TRANSFORMED DATA, THEN THE EXPERIMENTAL POWER SHOULD BE ESTIMATED FROM THE INVERSE TRANSFORMED SCALES FOUND ON THE SCALE SPREADSHEETS FOR THE APPROPRIATE TRANSFORMATION</a:t>
          </a:r>
          <a:endParaRPr lang="en-US" sz="1100" b="1">
            <a:solidFill>
              <a:srgbClr val="FF0000"/>
            </a:solidFill>
            <a:latin typeface="Comic Sans MS" panose="030F0702030302020204" pitchFamily="66" charset="0"/>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0.12664</cdr:x>
      <cdr:y>0.05388</cdr:y>
    </cdr:from>
    <cdr:to>
      <cdr:x>0.33407</cdr:x>
      <cdr:y>0.08876</cdr:y>
    </cdr:to>
    <cdr:sp macro="" textlink="">
      <cdr:nvSpPr>
        <cdr:cNvPr id="2" name="TextBox 1"/>
        <cdr:cNvSpPr txBox="1"/>
      </cdr:nvSpPr>
      <cdr:spPr>
        <a:xfrm xmlns:a="http://schemas.openxmlformats.org/drawingml/2006/main">
          <a:off x="779512" y="214427"/>
          <a:ext cx="1276814" cy="13880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t>Test Power =  0.9</a:t>
          </a:r>
        </a:p>
      </cdr:txBody>
    </cdr:sp>
  </cdr:relSizeAnchor>
  <cdr:relSizeAnchor xmlns:cdr="http://schemas.openxmlformats.org/drawingml/2006/chartDrawing">
    <cdr:from>
      <cdr:x>0.12389</cdr:x>
      <cdr:y>0.12769</cdr:y>
    </cdr:from>
    <cdr:to>
      <cdr:x>0.33856</cdr:x>
      <cdr:y>0.16163</cdr:y>
    </cdr:to>
    <cdr:sp macro="" textlink="">
      <cdr:nvSpPr>
        <cdr:cNvPr id="3" name="TextBox 1"/>
        <cdr:cNvSpPr txBox="1"/>
      </cdr:nvSpPr>
      <cdr:spPr>
        <a:xfrm xmlns:a="http://schemas.openxmlformats.org/drawingml/2006/main">
          <a:off x="762598" y="508138"/>
          <a:ext cx="1321378" cy="1350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0.11984</cdr:x>
      <cdr:y>0.10894</cdr:y>
    </cdr:from>
    <cdr:to>
      <cdr:x>0.99209</cdr:x>
      <cdr:y>0.11335</cdr:y>
    </cdr:to>
    <cdr:cxnSp macro="">
      <cdr:nvCxnSpPr>
        <cdr:cNvPr id="4" name="Straight Connector 3">
          <a:extLst xmlns:a="http://schemas.openxmlformats.org/drawingml/2006/main">
            <a:ext uri="{FF2B5EF4-FFF2-40B4-BE49-F238E27FC236}">
              <a16:creationId xmlns:a16="http://schemas.microsoft.com/office/drawing/2014/main" id="{ACA2ED70-84B5-4132-B086-5FAC275973FD}"/>
            </a:ext>
          </a:extLst>
        </cdr:cNvPr>
        <cdr:cNvCxnSpPr/>
      </cdr:nvCxnSpPr>
      <cdr:spPr>
        <a:xfrm xmlns:a="http://schemas.openxmlformats.org/drawingml/2006/main" flipV="1">
          <a:off x="737673" y="433543"/>
          <a:ext cx="5369034" cy="17518"/>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0.11842</cdr:x>
      <cdr:y>0.18158</cdr:y>
    </cdr:from>
    <cdr:to>
      <cdr:x>0.99351</cdr:x>
      <cdr:y>0.18598</cdr:y>
    </cdr:to>
    <cdr:cxnSp macro="">
      <cdr:nvCxnSpPr>
        <cdr:cNvPr id="5" name="Straight Connector 4">
          <a:extLst xmlns:a="http://schemas.openxmlformats.org/drawingml/2006/main">
            <a:ext uri="{FF2B5EF4-FFF2-40B4-BE49-F238E27FC236}">
              <a16:creationId xmlns:a16="http://schemas.microsoft.com/office/drawing/2014/main" id="{E6A16600-172B-4E20-97BA-0C3923C585AB}"/>
            </a:ext>
          </a:extLst>
        </cdr:cNvPr>
        <cdr:cNvCxnSpPr/>
      </cdr:nvCxnSpPr>
      <cdr:spPr>
        <a:xfrm xmlns:a="http://schemas.openxmlformats.org/drawingml/2006/main">
          <a:off x="728914" y="722578"/>
          <a:ext cx="5386552" cy="17517"/>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0.44952</cdr:x>
      <cdr:y>0.10943</cdr:y>
    </cdr:from>
    <cdr:to>
      <cdr:x>0.45281</cdr:x>
      <cdr:y>0.78318</cdr:y>
    </cdr:to>
    <cdr:cxnSp macro="">
      <cdr:nvCxnSpPr>
        <cdr:cNvPr id="9" name="Straight Arrow Connector 8">
          <a:extLst xmlns:a="http://schemas.openxmlformats.org/drawingml/2006/main">
            <a:ext uri="{FF2B5EF4-FFF2-40B4-BE49-F238E27FC236}">
              <a16:creationId xmlns:a16="http://schemas.microsoft.com/office/drawing/2014/main" id="{AED9920B-FA15-48A1-9DB6-011311FAA5D4}"/>
            </a:ext>
          </a:extLst>
        </cdr:cNvPr>
        <cdr:cNvCxnSpPr/>
      </cdr:nvCxnSpPr>
      <cdr:spPr>
        <a:xfrm xmlns:a="http://schemas.openxmlformats.org/drawingml/2006/main">
          <a:off x="2749649" y="432930"/>
          <a:ext cx="20124" cy="2665607"/>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0.41838</cdr:x>
      <cdr:y>0.17653</cdr:y>
    </cdr:from>
    <cdr:to>
      <cdr:x>0.4195</cdr:x>
      <cdr:y>0.78238</cdr:y>
    </cdr:to>
    <cdr:cxnSp macro="">
      <cdr:nvCxnSpPr>
        <cdr:cNvPr id="12" name="Straight Arrow Connector 11">
          <a:extLst xmlns:a="http://schemas.openxmlformats.org/drawingml/2006/main">
            <a:ext uri="{FF2B5EF4-FFF2-40B4-BE49-F238E27FC236}">
              <a16:creationId xmlns:a16="http://schemas.microsoft.com/office/drawing/2014/main" id="{40442985-9302-4718-9769-723AA5D1020A}"/>
            </a:ext>
          </a:extLst>
        </cdr:cNvPr>
        <cdr:cNvCxnSpPr/>
      </cdr:nvCxnSpPr>
      <cdr:spPr>
        <a:xfrm xmlns:a="http://schemas.openxmlformats.org/drawingml/2006/main" flipH="1">
          <a:off x="2559145" y="698427"/>
          <a:ext cx="6850" cy="2396969"/>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0.08129</cdr:x>
      <cdr:y>0.91558</cdr:y>
    </cdr:from>
    <cdr:to>
      <cdr:x>0.21751</cdr:x>
      <cdr:y>0.98311</cdr:y>
    </cdr:to>
    <cdr:sp macro="" textlink="">
      <cdr:nvSpPr>
        <cdr:cNvPr id="15" name="TextBox 14"/>
        <cdr:cNvSpPr txBox="1"/>
      </cdr:nvSpPr>
      <cdr:spPr>
        <a:xfrm xmlns:a="http://schemas.openxmlformats.org/drawingml/2006/main">
          <a:off x="494940" y="3580771"/>
          <a:ext cx="829337" cy="26410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userShapes>
</file>

<file path=xl/drawings/drawing6.xml><?xml version="1.0" encoding="utf-8"?>
<xdr:wsDr xmlns:xdr="http://schemas.openxmlformats.org/drawingml/2006/spreadsheetDrawing" xmlns:a="http://schemas.openxmlformats.org/drawingml/2006/main">
  <xdr:twoCellAnchor>
    <xdr:from>
      <xdr:col>15</xdr:col>
      <xdr:colOff>320466</xdr:colOff>
      <xdr:row>5</xdr:row>
      <xdr:rowOff>155035</xdr:rowOff>
    </xdr:from>
    <xdr:to>
      <xdr:col>27</xdr:col>
      <xdr:colOff>85457</xdr:colOff>
      <xdr:row>29</xdr:row>
      <xdr:rowOff>178037</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14154</xdr:colOff>
      <xdr:row>10</xdr:row>
      <xdr:rowOff>59464</xdr:rowOff>
    </xdr:from>
    <xdr:to>
      <xdr:col>20</xdr:col>
      <xdr:colOff>35519</xdr:colOff>
      <xdr:row>26</xdr:row>
      <xdr:rowOff>109315</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13311054" y="2097814"/>
          <a:ext cx="21365" cy="3097851"/>
        </a:xfrm>
        <a:prstGeom prst="straightConnector1">
          <a:avLst/>
        </a:prstGeom>
        <a:ln w="19050">
          <a:solidFill>
            <a:srgbClr val="FF0000"/>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44319</xdr:colOff>
      <xdr:row>14</xdr:row>
      <xdr:rowOff>90714</xdr:rowOff>
    </xdr:from>
    <xdr:ext cx="2813182" cy="256267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4319" y="2914196"/>
          <a:ext cx="2813182" cy="256267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lnSpc>
              <a:spcPts val="1800"/>
            </a:lnSpc>
          </a:pPr>
          <a:r>
            <a:rPr lang="en-US" sz="1100" b="1">
              <a:solidFill>
                <a:srgbClr val="FF0000"/>
              </a:solidFill>
              <a:latin typeface="Comic Sans MS" panose="030F0702030302020204" pitchFamily="66" charset="0"/>
            </a:rPr>
            <a:t>IF</a:t>
          </a:r>
          <a:r>
            <a:rPr lang="en-US" sz="1100" b="1" baseline="0">
              <a:solidFill>
                <a:srgbClr val="FF0000"/>
              </a:solidFill>
              <a:latin typeface="Comic Sans MS" panose="030F0702030302020204" pitchFamily="66" charset="0"/>
            </a:rPr>
            <a:t> THE TARGET MEAN AND TARGET STANDARD DEVIATION WERE DERIVED FROM TRANSFORMED DATA, THEN THE EXPERIMENTAL POWER SHOULD BE ESTIMATED FROM THE INVERSE TRANSFORMED SCALES FOUND ON THE SCALE SPREADSHEETS FOR THE APPROPRIATE TRANSFORMATION</a:t>
          </a:r>
          <a:endParaRPr lang="en-US" sz="1100" b="1">
            <a:solidFill>
              <a:srgbClr val="FF0000"/>
            </a:solidFill>
            <a:latin typeface="Comic Sans MS" panose="030F0702030302020204" pitchFamily="66" charset="0"/>
          </a:endParaRPr>
        </a:p>
      </xdr:txBody>
    </xdr:sp>
    <xdr:clientData/>
  </xdr:oneCellAnchor>
</xdr:wsDr>
</file>

<file path=xl/drawings/drawing7.xml><?xml version="1.0" encoding="utf-8"?>
<c:userShapes xmlns:c="http://schemas.openxmlformats.org/drawingml/2006/chart">
  <cdr:relSizeAnchor xmlns:cdr="http://schemas.openxmlformats.org/drawingml/2006/chartDrawing">
    <cdr:from>
      <cdr:x>0.06006</cdr:x>
      <cdr:y>0.92666</cdr:y>
    </cdr:from>
    <cdr:to>
      <cdr:x>0.19619</cdr:x>
      <cdr:y>0.98087</cdr:y>
    </cdr:to>
    <cdr:sp macro="" textlink="">
      <cdr:nvSpPr>
        <cdr:cNvPr id="2" name="TextBox 1"/>
        <cdr:cNvSpPr txBox="1"/>
      </cdr:nvSpPr>
      <cdr:spPr>
        <a:xfrm xmlns:a="http://schemas.openxmlformats.org/drawingml/2006/main">
          <a:off x="427303" y="4139231"/>
          <a:ext cx="968480" cy="24214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Replicates</a:t>
          </a:r>
        </a:p>
      </cdr:txBody>
    </cdr:sp>
  </cdr:relSizeAnchor>
  <cdr:relSizeAnchor xmlns:cdr="http://schemas.openxmlformats.org/drawingml/2006/chartDrawing">
    <cdr:from>
      <cdr:x>0.0951</cdr:x>
      <cdr:y>0.18212</cdr:y>
    </cdr:from>
    <cdr:to>
      <cdr:x>0.97798</cdr:x>
      <cdr:y>0.18531</cdr:y>
    </cdr:to>
    <cdr:cxnSp macro="">
      <cdr:nvCxnSpPr>
        <cdr:cNvPr id="4" name="Straight Connector 3">
          <a:extLst xmlns:a="http://schemas.openxmlformats.org/drawingml/2006/main">
            <a:ext uri="{FF2B5EF4-FFF2-40B4-BE49-F238E27FC236}">
              <a16:creationId xmlns:a16="http://schemas.microsoft.com/office/drawing/2014/main" id="{A8719C4C-5E7D-4130-A9C4-612102EB5787}"/>
            </a:ext>
          </a:extLst>
        </cdr:cNvPr>
        <cdr:cNvCxnSpPr/>
      </cdr:nvCxnSpPr>
      <cdr:spPr>
        <a:xfrm xmlns:a="http://schemas.openxmlformats.org/drawingml/2006/main" flipV="1">
          <a:off x="676543" y="813488"/>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0.09423</cdr:x>
      <cdr:y>0.09906</cdr:y>
    </cdr:from>
    <cdr:to>
      <cdr:x>0.97711</cdr:x>
      <cdr:y>0.10225</cdr:y>
    </cdr:to>
    <cdr:cxnSp macro="">
      <cdr:nvCxnSpPr>
        <cdr:cNvPr id="5" name="Straight Connector 4">
          <a:extLst xmlns:a="http://schemas.openxmlformats.org/drawingml/2006/main">
            <a:ext uri="{FF2B5EF4-FFF2-40B4-BE49-F238E27FC236}">
              <a16:creationId xmlns:a16="http://schemas.microsoft.com/office/drawing/2014/main" id="{C5833ACE-18E9-44A9-AD7E-56C1BE653AE6}"/>
            </a:ext>
          </a:extLst>
        </cdr:cNvPr>
        <cdr:cNvCxnSpPr/>
      </cdr:nvCxnSpPr>
      <cdr:spPr>
        <a:xfrm xmlns:a="http://schemas.openxmlformats.org/drawingml/2006/main" flipV="1">
          <a:off x="670371" y="442482"/>
          <a:ext cx="6281159" cy="14243"/>
        </a:xfrm>
        <a:prstGeom xmlns:a="http://schemas.openxmlformats.org/drawingml/2006/main" prst="line">
          <a:avLst/>
        </a:prstGeom>
        <a:ln xmlns:a="http://schemas.openxmlformats.org/drawingml/2006/main" w="15875">
          <a:solidFill>
            <a:schemeClr val="tx1"/>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0.13313</cdr:x>
      <cdr:y>0.05936</cdr:y>
    </cdr:from>
    <cdr:to>
      <cdr:x>0.26727</cdr:x>
      <cdr:y>0.09284</cdr:y>
    </cdr:to>
    <cdr:sp macro="" textlink="">
      <cdr:nvSpPr>
        <cdr:cNvPr id="6" name="TextBox 5"/>
        <cdr:cNvSpPr txBox="1"/>
      </cdr:nvSpPr>
      <cdr:spPr>
        <a:xfrm xmlns:a="http://schemas.openxmlformats.org/drawingml/2006/main">
          <a:off x="947159" y="265132"/>
          <a:ext cx="954281" cy="149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0.10911</cdr:x>
      <cdr:y>0.04341</cdr:y>
    </cdr:from>
    <cdr:to>
      <cdr:x>0.2983</cdr:x>
      <cdr:y>0.08327</cdr:y>
    </cdr:to>
    <cdr:sp macro="" textlink="">
      <cdr:nvSpPr>
        <cdr:cNvPr id="7" name="TextBox 6"/>
        <cdr:cNvSpPr txBox="1"/>
      </cdr:nvSpPr>
      <cdr:spPr>
        <a:xfrm xmlns:a="http://schemas.openxmlformats.org/drawingml/2006/main">
          <a:off x="776244" y="193918"/>
          <a:ext cx="1345962" cy="1780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Test Power =  0.9</a:t>
          </a:r>
        </a:p>
      </cdr:txBody>
    </cdr:sp>
  </cdr:relSizeAnchor>
  <cdr:relSizeAnchor xmlns:cdr="http://schemas.openxmlformats.org/drawingml/2006/chartDrawing">
    <cdr:from>
      <cdr:x>0.10711</cdr:x>
      <cdr:y>0.12951</cdr:y>
    </cdr:from>
    <cdr:to>
      <cdr:x>0.27828</cdr:x>
      <cdr:y>0.17415</cdr:y>
    </cdr:to>
    <cdr:sp macro="" textlink="">
      <cdr:nvSpPr>
        <cdr:cNvPr id="8" name="TextBox 7"/>
        <cdr:cNvSpPr txBox="1"/>
      </cdr:nvSpPr>
      <cdr:spPr>
        <a:xfrm xmlns:a="http://schemas.openxmlformats.org/drawingml/2006/main">
          <a:off x="762000" y="578478"/>
          <a:ext cx="1217776" cy="1994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Test Power =  0.8</a:t>
          </a:r>
          <a:endParaRPr lang="en-US">
            <a:effectLst/>
          </a:endParaRPr>
        </a:p>
        <a:p xmlns:a="http://schemas.openxmlformats.org/drawingml/2006/main">
          <a:endParaRPr lang="en-US" sz="1100"/>
        </a:p>
      </cdr:txBody>
    </cdr:sp>
  </cdr:relSizeAnchor>
  <cdr:relSizeAnchor xmlns:cdr="http://schemas.openxmlformats.org/drawingml/2006/chartDrawing">
    <cdr:from>
      <cdr:x>0.42681</cdr:x>
      <cdr:y>0.09893</cdr:y>
    </cdr:from>
    <cdr:to>
      <cdr:x>0.42696</cdr:x>
      <cdr:y>0.85955</cdr:y>
    </cdr:to>
    <cdr:cxnSp macro="">
      <cdr:nvCxnSpPr>
        <cdr:cNvPr id="9" name="Straight Arrow Connector 8">
          <a:extLst xmlns:a="http://schemas.openxmlformats.org/drawingml/2006/main">
            <a:ext uri="{FF2B5EF4-FFF2-40B4-BE49-F238E27FC236}">
              <a16:creationId xmlns:a16="http://schemas.microsoft.com/office/drawing/2014/main" id="{93EE3E86-A567-449D-9527-D255F114ACAB}"/>
            </a:ext>
          </a:extLst>
        </cdr:cNvPr>
        <cdr:cNvCxnSpPr/>
      </cdr:nvCxnSpPr>
      <cdr:spPr>
        <a:xfrm xmlns:a="http://schemas.openxmlformats.org/drawingml/2006/main" flipH="1">
          <a:off x="3412194" y="454565"/>
          <a:ext cx="1140" cy="3495063"/>
        </a:xfrm>
        <a:prstGeom xmlns:a="http://schemas.openxmlformats.org/drawingml/2006/main" prst="straightConnector1">
          <a:avLst/>
        </a:prstGeom>
        <a:ln xmlns:a="http://schemas.openxmlformats.org/drawingml/2006/main" w="19050">
          <a:solidFill>
            <a:srgbClr val="FF0000"/>
          </a:solidFill>
          <a:headEnd type="arrow" w="med" len="med"/>
          <a:tailEnd type="arrow" w="med" len="me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absoluteAnchor>
    <xdr:pos x="0" y="0"/>
    <xdr:ext cx="8652164" cy="6276109"/>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0.17081</cdr:x>
      <cdr:y>0.18545</cdr:y>
    </cdr:from>
    <cdr:to>
      <cdr:x>0.30849</cdr:x>
      <cdr:y>0.24822</cdr:y>
    </cdr:to>
    <cdr:sp macro="" textlink="">
      <cdr:nvSpPr>
        <cdr:cNvPr id="2" name="TextBox 1"/>
        <cdr:cNvSpPr txBox="1"/>
      </cdr:nvSpPr>
      <cdr:spPr>
        <a:xfrm xmlns:a="http://schemas.openxmlformats.org/drawingml/2006/main">
          <a:off x="1479176" y="1165412"/>
          <a:ext cx="1192306" cy="3944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0.20186</cdr:x>
      <cdr:y>0.20685</cdr:y>
    </cdr:from>
    <cdr:to>
      <cdr:x>0.36128</cdr:x>
      <cdr:y>0.26106</cdr:y>
    </cdr:to>
    <cdr:sp macro="" textlink="">
      <cdr:nvSpPr>
        <cdr:cNvPr id="3" name="TextBox 2"/>
        <cdr:cNvSpPr txBox="1"/>
      </cdr:nvSpPr>
      <cdr:spPr>
        <a:xfrm xmlns:a="http://schemas.openxmlformats.org/drawingml/2006/main">
          <a:off x="1748117" y="1299883"/>
          <a:ext cx="1380565" cy="340659"/>
        </a:xfrm>
        <a:prstGeom xmlns:a="http://schemas.openxmlformats.org/drawingml/2006/main" prst="rect">
          <a:avLst/>
        </a:prstGeom>
        <a:solidFill xmlns:a="http://schemas.openxmlformats.org/drawingml/2006/main">
          <a:schemeClr val="accent6"/>
        </a:solidFill>
      </cdr:spPr>
      <cdr:txBody>
        <a:bodyPr xmlns:a="http://schemas.openxmlformats.org/drawingml/2006/main" vertOverflow="clip" wrap="square" rtlCol="0" anchor="ctr"/>
        <a:lstStyle xmlns:a="http://schemas.openxmlformats.org/drawingml/2006/main"/>
        <a:p xmlns:a="http://schemas.openxmlformats.org/drawingml/2006/main">
          <a:pPr marL="0" marR="0" indent="0" algn="ctr" defTabSz="914400" eaLnBrk="1" fontAlgn="auto" latinLnBrk="0" hangingPunct="1">
            <a:lnSpc>
              <a:spcPct val="100000"/>
            </a:lnSpc>
            <a:spcBef>
              <a:spcPts val="0"/>
            </a:spcBef>
            <a:spcAft>
              <a:spcPts val="0"/>
            </a:spcAft>
            <a:buClrTx/>
            <a:buSzTx/>
            <a:buFontTx/>
            <a:buNone/>
            <a:tabLst/>
            <a:defRPr/>
          </a:pPr>
          <a:r>
            <a:rPr lang="en-US" sz="1600">
              <a:solidFill>
                <a:schemeClr val="bg1"/>
              </a:solidFill>
              <a:effectLst/>
              <a:latin typeface="+mn-lt"/>
              <a:ea typeface="+mn-ea"/>
              <a:cs typeface="+mn-cs"/>
            </a:rPr>
            <a:t>Mean = 3.99</a:t>
          </a:r>
          <a:endParaRPr lang="en-US" sz="1600">
            <a:solidFill>
              <a:schemeClr val="bg1"/>
            </a:solidFill>
            <a:effectLst/>
          </a:endParaRPr>
        </a:p>
        <a:p xmlns:a="http://schemas.openxmlformats.org/drawingml/2006/main">
          <a:pPr algn="ctr"/>
          <a:endParaRPr lang="en-US" sz="1100">
            <a:solidFill>
              <a:schemeClr val="bg1"/>
            </a:solidFill>
          </a:endParaRPr>
        </a:p>
      </cdr:txBody>
    </cdr:sp>
  </cdr:relSizeAnchor>
  <cdr:relSizeAnchor xmlns:cdr="http://schemas.openxmlformats.org/drawingml/2006/chartDrawing">
    <cdr:from>
      <cdr:x>0.47516</cdr:x>
      <cdr:y>0.31241</cdr:y>
    </cdr:from>
    <cdr:to>
      <cdr:x>0.64286</cdr:x>
      <cdr:y>0.36662</cdr:y>
    </cdr:to>
    <cdr:sp macro="" textlink="">
      <cdr:nvSpPr>
        <cdr:cNvPr id="4" name="TextBox 3"/>
        <cdr:cNvSpPr txBox="1"/>
      </cdr:nvSpPr>
      <cdr:spPr>
        <a:xfrm xmlns:a="http://schemas.openxmlformats.org/drawingml/2006/main">
          <a:off x="4114801" y="1963272"/>
          <a:ext cx="1452282" cy="340658"/>
        </a:xfrm>
        <a:prstGeom xmlns:a="http://schemas.openxmlformats.org/drawingml/2006/main" prst="rect">
          <a:avLst/>
        </a:prstGeom>
        <a:solidFill xmlns:a="http://schemas.openxmlformats.org/drawingml/2006/main">
          <a:schemeClr val="accent1"/>
        </a:solidFill>
      </cdr:spPr>
      <cdr:txBody>
        <a:bodyPr xmlns:a="http://schemas.openxmlformats.org/drawingml/2006/main" vertOverflow="clip" wrap="square" rtlCol="0" anchor="ctr"/>
        <a:lstStyle xmlns:a="http://schemas.openxmlformats.org/drawingml/2006/main"/>
        <a:p xmlns:a="http://schemas.openxmlformats.org/drawingml/2006/main">
          <a:pPr algn="ctr"/>
          <a:r>
            <a:rPr lang="en-US" sz="1600">
              <a:solidFill>
                <a:schemeClr val="bg1"/>
              </a:solidFill>
            </a:rPr>
            <a:t>Mean = 2.66</a:t>
          </a:r>
        </a:p>
      </cdr:txBody>
    </cdr:sp>
  </cdr:relSizeAnchor>
  <cdr:relSizeAnchor xmlns:cdr="http://schemas.openxmlformats.org/drawingml/2006/chartDrawing">
    <cdr:from>
      <cdr:x>0.64389</cdr:x>
      <cdr:y>0.51641</cdr:y>
    </cdr:from>
    <cdr:to>
      <cdr:x>0.82816</cdr:x>
      <cdr:y>0.57632</cdr:y>
    </cdr:to>
    <cdr:sp macro="" textlink="">
      <cdr:nvSpPr>
        <cdr:cNvPr id="5" name="TextBox 4"/>
        <cdr:cNvSpPr txBox="1"/>
      </cdr:nvSpPr>
      <cdr:spPr>
        <a:xfrm xmlns:a="http://schemas.openxmlformats.org/drawingml/2006/main">
          <a:off x="5576048" y="3245225"/>
          <a:ext cx="1595716" cy="376517"/>
        </a:xfrm>
        <a:prstGeom xmlns:a="http://schemas.openxmlformats.org/drawingml/2006/main" prst="rect">
          <a:avLst/>
        </a:prstGeom>
        <a:solidFill xmlns:a="http://schemas.openxmlformats.org/drawingml/2006/main">
          <a:schemeClr val="accent2"/>
        </a:solidFill>
      </cdr:spPr>
      <cdr:txBody>
        <a:bodyPr xmlns:a="http://schemas.openxmlformats.org/drawingml/2006/main" vertOverflow="clip" wrap="square" rtlCol="0" anchor="ctr"/>
        <a:lstStyle xmlns:a="http://schemas.openxmlformats.org/drawingml/2006/main"/>
        <a:p xmlns:a="http://schemas.openxmlformats.org/drawingml/2006/main">
          <a:pPr algn="ctr"/>
          <a:r>
            <a:rPr lang="en-US" sz="1600"/>
            <a:t>Mean = 1.33</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unesrv@pq.cnpq.br" TargetMode="External"/><Relationship Id="rId1" Type="http://schemas.openxmlformats.org/officeDocument/2006/relationships/hyperlink" Target="mailto:gpesti@uga.ed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C00000"/>
  </sheetPr>
  <dimension ref="A1:AN58"/>
  <sheetViews>
    <sheetView tabSelected="1" zoomScale="68" zoomScaleNormal="68" workbookViewId="0">
      <selection activeCell="R5" sqref="R5"/>
    </sheetView>
  </sheetViews>
  <sheetFormatPr defaultColWidth="8.88671875" defaultRowHeight="13.8" x14ac:dyDescent="0.3"/>
  <cols>
    <col min="1" max="1" width="8.33203125" style="58" customWidth="1"/>
    <col min="2" max="12" width="8.88671875" style="58"/>
    <col min="13" max="13" width="9.33203125" style="58" bestFit="1" customWidth="1"/>
    <col min="14" max="16384" width="8.88671875" style="58"/>
  </cols>
  <sheetData>
    <row r="1" spans="1:17" s="62" customFormat="1" ht="44.4" customHeight="1" x14ac:dyDescent="0.3">
      <c r="A1" s="118" t="s">
        <v>72</v>
      </c>
      <c r="B1" s="118"/>
      <c r="C1" s="118"/>
      <c r="D1" s="118"/>
      <c r="E1" s="118"/>
      <c r="F1" s="118"/>
      <c r="G1" s="118"/>
      <c r="H1" s="118"/>
      <c r="I1" s="118"/>
      <c r="J1" s="118"/>
      <c r="K1" s="118"/>
      <c r="L1" s="118"/>
      <c r="M1" s="100">
        <v>2</v>
      </c>
    </row>
    <row r="2" spans="1:17" s="62" customFormat="1" ht="16.2" customHeight="1" x14ac:dyDescent="0.95">
      <c r="A2" s="67"/>
      <c r="B2" s="67"/>
      <c r="C2" s="67"/>
      <c r="D2" s="67"/>
      <c r="E2" s="67"/>
      <c r="G2" s="67"/>
      <c r="H2" s="67"/>
      <c r="I2" s="67"/>
      <c r="J2" s="67"/>
      <c r="K2" s="67"/>
      <c r="L2" s="67"/>
      <c r="M2" s="66"/>
    </row>
    <row r="3" spans="1:17" s="62" customFormat="1" ht="30" customHeight="1" x14ac:dyDescent="0.3">
      <c r="A3" s="64"/>
      <c r="B3" s="121" t="s">
        <v>78</v>
      </c>
      <c r="C3" s="121"/>
      <c r="D3" s="121"/>
      <c r="E3" s="121"/>
      <c r="F3" s="121"/>
      <c r="G3" s="121"/>
      <c r="H3" s="121"/>
      <c r="I3" s="121"/>
      <c r="J3" s="121"/>
      <c r="K3" s="121"/>
      <c r="L3" s="121"/>
      <c r="M3" s="65"/>
      <c r="N3" s="64"/>
    </row>
    <row r="4" spans="1:17" s="62" customFormat="1" ht="25.95" customHeight="1" x14ac:dyDescent="0.3">
      <c r="A4" s="64"/>
      <c r="B4" s="121"/>
      <c r="C4" s="121"/>
      <c r="D4" s="121"/>
      <c r="E4" s="121"/>
      <c r="F4" s="121"/>
      <c r="G4" s="121"/>
      <c r="H4" s="121"/>
      <c r="I4" s="121"/>
      <c r="J4" s="121"/>
      <c r="K4" s="121"/>
      <c r="L4" s="121"/>
      <c r="M4" s="65"/>
      <c r="N4" s="64"/>
    </row>
    <row r="5" spans="1:17" s="62" customFormat="1" ht="24" customHeight="1" x14ac:dyDescent="0.45">
      <c r="B5" s="121"/>
      <c r="C5" s="121"/>
      <c r="D5" s="121"/>
      <c r="E5" s="121"/>
      <c r="F5" s="121"/>
      <c r="G5" s="121"/>
      <c r="H5" s="121"/>
      <c r="I5" s="121"/>
      <c r="J5" s="121"/>
      <c r="K5" s="121"/>
      <c r="L5" s="121"/>
      <c r="M5" s="63"/>
    </row>
    <row r="6" spans="1:17" s="62" customFormat="1" x14ac:dyDescent="0.3">
      <c r="B6" s="121"/>
      <c r="C6" s="121"/>
      <c r="D6" s="121"/>
      <c r="E6" s="121"/>
      <c r="F6" s="121"/>
      <c r="G6" s="121"/>
      <c r="H6" s="121"/>
      <c r="I6" s="121"/>
      <c r="J6" s="121"/>
      <c r="K6" s="121"/>
      <c r="L6" s="121"/>
    </row>
    <row r="7" spans="1:17" s="78" customFormat="1" ht="22.95" customHeight="1" x14ac:dyDescent="0.5">
      <c r="A7" s="77"/>
      <c r="B7" s="121"/>
      <c r="C7" s="121"/>
      <c r="D7" s="121"/>
      <c r="E7" s="121"/>
      <c r="F7" s="121"/>
      <c r="G7" s="121"/>
      <c r="H7" s="121"/>
      <c r="I7" s="121"/>
      <c r="J7" s="121"/>
      <c r="K7" s="121"/>
      <c r="L7" s="121"/>
      <c r="M7" s="77"/>
      <c r="N7" s="77"/>
      <c r="P7" s="77"/>
      <c r="Q7" s="77"/>
    </row>
    <row r="8" spans="1:17" s="78" customFormat="1" ht="33" customHeight="1" x14ac:dyDescent="0.5">
      <c r="A8" s="77"/>
      <c r="B8" s="121"/>
      <c r="C8" s="121"/>
      <c r="D8" s="121"/>
      <c r="E8" s="121"/>
      <c r="F8" s="121"/>
      <c r="G8" s="121"/>
      <c r="H8" s="121"/>
      <c r="I8" s="121"/>
      <c r="J8" s="121"/>
      <c r="K8" s="121"/>
      <c r="L8" s="121"/>
      <c r="M8" s="77"/>
      <c r="N8" s="77"/>
      <c r="P8" s="77"/>
      <c r="Q8" s="77"/>
    </row>
    <row r="9" spans="1:17" s="76" customFormat="1" ht="18" customHeight="1" x14ac:dyDescent="0.5">
      <c r="A9" s="74"/>
      <c r="B9" s="75"/>
      <c r="C9" s="75"/>
      <c r="D9" s="75"/>
      <c r="E9" s="75"/>
      <c r="F9" s="75"/>
      <c r="G9" s="75"/>
      <c r="H9" s="75"/>
      <c r="I9" s="75"/>
      <c r="J9" s="75"/>
      <c r="N9" s="75"/>
      <c r="O9" s="75"/>
      <c r="P9" s="74"/>
      <c r="Q9" s="74"/>
    </row>
    <row r="10" spans="1:17" s="81" customFormat="1" ht="22.95" customHeight="1" x14ac:dyDescent="0.5">
      <c r="A10" s="71"/>
      <c r="B10" s="120" t="s">
        <v>73</v>
      </c>
      <c r="C10" s="120"/>
      <c r="D10" s="72"/>
      <c r="E10" s="72" t="s">
        <v>74</v>
      </c>
      <c r="F10" s="72"/>
      <c r="G10" s="72"/>
      <c r="H10" s="72"/>
      <c r="I10" s="72"/>
      <c r="J10" s="72"/>
      <c r="N10" s="73" t="s">
        <v>75</v>
      </c>
      <c r="O10" s="73"/>
      <c r="P10" s="79"/>
      <c r="Q10" s="80"/>
    </row>
    <row r="11" spans="1:17" s="81" customFormat="1" ht="22.95" customHeight="1" x14ac:dyDescent="0.5">
      <c r="A11" s="71"/>
      <c r="B11" s="120"/>
      <c r="C11" s="120"/>
      <c r="D11" s="72"/>
      <c r="E11" s="72" t="s">
        <v>76</v>
      </c>
      <c r="F11" s="72"/>
      <c r="G11" s="72"/>
      <c r="H11" s="72"/>
      <c r="I11" s="72"/>
      <c r="J11" s="72"/>
      <c r="N11" s="72"/>
      <c r="O11" s="82"/>
      <c r="P11" s="80"/>
      <c r="Q11" s="80"/>
    </row>
    <row r="12" spans="1:17" s="81" customFormat="1" ht="22.95" customHeight="1" x14ac:dyDescent="0.5">
      <c r="A12" s="71"/>
      <c r="B12" s="71"/>
      <c r="C12" s="71"/>
      <c r="D12" s="71"/>
      <c r="E12" s="72" t="s">
        <v>77</v>
      </c>
      <c r="F12" s="72"/>
      <c r="G12" s="72"/>
      <c r="H12" s="72"/>
      <c r="I12" s="71"/>
      <c r="J12" s="71"/>
      <c r="K12" s="72"/>
      <c r="L12" s="82"/>
      <c r="M12" s="80"/>
      <c r="N12" s="80"/>
      <c r="P12" s="80"/>
      <c r="Q12" s="80"/>
    </row>
    <row r="13" spans="1:17" s="59" customFormat="1" ht="22.95" customHeight="1" x14ac:dyDescent="0.4">
      <c r="A13" s="60"/>
      <c r="B13" s="61"/>
      <c r="C13" s="61"/>
      <c r="D13" s="61"/>
      <c r="E13" s="61"/>
      <c r="F13" s="61"/>
      <c r="G13" s="61"/>
      <c r="H13" s="61"/>
      <c r="I13" s="61"/>
      <c r="J13" s="61"/>
      <c r="M13" s="61"/>
      <c r="N13" s="61"/>
      <c r="O13" s="61"/>
      <c r="P13" s="61"/>
      <c r="Q13" s="60"/>
    </row>
    <row r="14" spans="1:17" s="59" customFormat="1" ht="18.600000000000001" customHeight="1" x14ac:dyDescent="0.4">
      <c r="A14" s="60"/>
      <c r="B14" s="122" t="s">
        <v>94</v>
      </c>
      <c r="C14" s="122"/>
      <c r="D14" s="92"/>
      <c r="E14" s="92" t="s">
        <v>71</v>
      </c>
      <c r="F14" s="92"/>
      <c r="G14" s="92"/>
      <c r="H14" s="92"/>
      <c r="I14" s="92"/>
      <c r="J14" s="92"/>
      <c r="K14" s="76"/>
      <c r="L14" s="76"/>
      <c r="M14" s="92"/>
      <c r="N14" s="119" t="s">
        <v>69</v>
      </c>
      <c r="O14" s="119"/>
      <c r="P14" s="61"/>
      <c r="Q14" s="60"/>
    </row>
    <row r="15" spans="1:17" s="59" customFormat="1" ht="18.600000000000001" x14ac:dyDescent="0.4">
      <c r="A15" s="60"/>
      <c r="B15" s="122"/>
      <c r="C15" s="122"/>
      <c r="D15" s="92"/>
      <c r="E15" s="92" t="s">
        <v>70</v>
      </c>
      <c r="F15" s="92"/>
      <c r="G15" s="92"/>
      <c r="H15" s="92"/>
      <c r="I15" s="92"/>
      <c r="J15" s="92"/>
      <c r="K15" s="76"/>
      <c r="L15" s="76"/>
      <c r="M15" s="92"/>
      <c r="P15" s="61"/>
      <c r="Q15" s="60"/>
    </row>
    <row r="16" spans="1:17" s="59" customFormat="1" ht="18.600000000000001" x14ac:dyDescent="0.4">
      <c r="A16" s="60"/>
      <c r="B16" s="93"/>
      <c r="C16" s="93"/>
      <c r="D16" s="92"/>
      <c r="E16" s="92" t="s">
        <v>68</v>
      </c>
      <c r="F16" s="92"/>
      <c r="G16" s="92"/>
      <c r="H16" s="92"/>
      <c r="I16" s="92"/>
      <c r="J16" s="92"/>
      <c r="K16" s="92"/>
      <c r="L16" s="92"/>
      <c r="M16" s="92"/>
      <c r="O16" s="61"/>
      <c r="P16" s="61"/>
      <c r="Q16" s="60"/>
    </row>
    <row r="17" spans="1:40" s="59" customFormat="1" ht="18.600000000000001" x14ac:dyDescent="0.4">
      <c r="A17" s="60"/>
      <c r="B17" s="93"/>
      <c r="C17" s="93"/>
      <c r="D17" s="92"/>
      <c r="E17" s="92"/>
      <c r="F17" s="92"/>
      <c r="G17" s="92"/>
      <c r="H17" s="92"/>
      <c r="I17" s="92"/>
      <c r="J17" s="92"/>
      <c r="K17" s="92"/>
      <c r="L17" s="92"/>
      <c r="M17" s="92"/>
      <c r="O17" s="61"/>
      <c r="P17" s="61"/>
      <c r="Q17" s="60"/>
    </row>
    <row r="18" spans="1:40" s="59" customFormat="1" ht="18.600000000000001" x14ac:dyDescent="0.4">
      <c r="A18" s="60"/>
      <c r="B18" s="94" t="s">
        <v>91</v>
      </c>
      <c r="C18" s="94"/>
      <c r="D18" s="94"/>
      <c r="E18" s="95" t="s">
        <v>90</v>
      </c>
      <c r="F18" s="92"/>
      <c r="G18" s="92"/>
      <c r="H18" s="92"/>
      <c r="I18" s="92"/>
      <c r="J18" s="92"/>
      <c r="K18" s="92"/>
      <c r="L18" s="92"/>
      <c r="M18" s="92"/>
      <c r="N18" s="98" t="s">
        <v>95</v>
      </c>
      <c r="O18" s="99"/>
      <c r="P18" s="99"/>
      <c r="Q18" s="60"/>
    </row>
    <row r="19" spans="1:40" s="59" customFormat="1" ht="18.600000000000001" x14ac:dyDescent="0.4">
      <c r="A19" s="60"/>
      <c r="B19" s="96"/>
      <c r="C19" s="93"/>
      <c r="D19" s="92"/>
      <c r="E19" s="95" t="s">
        <v>92</v>
      </c>
      <c r="F19" s="92"/>
      <c r="G19" s="92"/>
      <c r="H19" s="92"/>
      <c r="I19" s="92"/>
      <c r="J19" s="92"/>
      <c r="K19" s="92"/>
      <c r="L19" s="92"/>
      <c r="M19" s="92"/>
      <c r="N19" s="97"/>
      <c r="O19" s="61"/>
      <c r="P19" s="61"/>
      <c r="Q19" s="60"/>
    </row>
    <row r="20" spans="1:40" s="59" customFormat="1" ht="18.600000000000001" x14ac:dyDescent="0.4">
      <c r="A20" s="60"/>
      <c r="B20" s="96"/>
      <c r="C20" s="93"/>
      <c r="D20" s="92"/>
      <c r="E20" s="95" t="s">
        <v>93</v>
      </c>
      <c r="F20" s="92"/>
      <c r="G20" s="92"/>
      <c r="H20" s="92"/>
      <c r="I20" s="92"/>
      <c r="J20" s="92"/>
      <c r="K20" s="92"/>
      <c r="L20" s="92"/>
      <c r="M20" s="92"/>
      <c r="N20" s="97"/>
      <c r="O20" s="61"/>
      <c r="P20" s="61"/>
      <c r="Q20" s="60"/>
    </row>
    <row r="21" spans="1:40" s="59" customFormat="1" ht="18.600000000000001" x14ac:dyDescent="0.4">
      <c r="A21" s="60"/>
      <c r="B21" s="93"/>
      <c r="C21" s="93"/>
      <c r="D21" s="92"/>
      <c r="E21" s="92"/>
      <c r="F21" s="92"/>
      <c r="G21" s="92"/>
      <c r="H21" s="92"/>
      <c r="I21" s="92"/>
      <c r="J21" s="92"/>
      <c r="K21" s="92"/>
      <c r="L21" s="92"/>
      <c r="M21" s="92"/>
      <c r="O21" s="61"/>
      <c r="P21" s="61"/>
      <c r="Q21" s="60"/>
    </row>
    <row r="22" spans="1:40" s="88" customFormat="1" ht="16.8" x14ac:dyDescent="0.35">
      <c r="A22" s="83"/>
      <c r="B22" s="85" t="s">
        <v>79</v>
      </c>
      <c r="C22" s="85"/>
      <c r="D22" s="85"/>
      <c r="E22" s="85" t="s">
        <v>80</v>
      </c>
      <c r="F22" s="85"/>
      <c r="G22" s="85"/>
      <c r="H22" s="85"/>
      <c r="I22" s="85"/>
      <c r="J22" s="85"/>
      <c r="K22" s="85"/>
      <c r="L22" s="85"/>
      <c r="M22" s="85"/>
      <c r="N22" s="86" t="s">
        <v>81</v>
      </c>
      <c r="O22" s="85"/>
      <c r="P22" s="87"/>
      <c r="Q22" s="83"/>
      <c r="R22" s="87"/>
      <c r="S22" s="87"/>
      <c r="T22" s="87"/>
    </row>
    <row r="23" spans="1:40" s="88" customFormat="1" ht="16.8" x14ac:dyDescent="0.35">
      <c r="A23" s="89"/>
      <c r="B23" s="85"/>
      <c r="C23" s="85"/>
      <c r="D23" s="85"/>
      <c r="E23" s="85" t="s">
        <v>82</v>
      </c>
      <c r="F23" s="85"/>
      <c r="G23" s="85"/>
      <c r="H23" s="85"/>
      <c r="I23" s="85"/>
      <c r="J23" s="85"/>
      <c r="K23" s="85"/>
      <c r="L23" s="85"/>
      <c r="M23" s="85"/>
      <c r="N23" s="84"/>
      <c r="O23" s="84"/>
      <c r="P23" s="89"/>
      <c r="Q23" s="89"/>
      <c r="R23" s="90"/>
      <c r="S23" s="87"/>
      <c r="T23" s="87"/>
      <c r="U23" s="87"/>
      <c r="V23" s="87"/>
      <c r="W23" s="87"/>
      <c r="X23" s="87"/>
      <c r="Y23" s="87"/>
      <c r="Z23" s="87"/>
      <c r="AA23" s="87"/>
      <c r="AB23" s="87"/>
      <c r="AC23" s="87"/>
      <c r="AD23" s="87"/>
      <c r="AE23" s="87"/>
      <c r="AF23" s="87"/>
      <c r="AG23" s="87"/>
      <c r="AH23" s="87"/>
      <c r="AI23" s="87"/>
      <c r="AJ23" s="87"/>
      <c r="AK23" s="87"/>
      <c r="AL23" s="87"/>
      <c r="AM23" s="87"/>
      <c r="AN23" s="87"/>
    </row>
    <row r="24" spans="1:40" s="88" customFormat="1" ht="16.8" x14ac:dyDescent="0.35">
      <c r="A24" s="87"/>
      <c r="B24" s="85"/>
      <c r="C24" s="85"/>
      <c r="D24" s="85"/>
      <c r="E24" s="85" t="s">
        <v>83</v>
      </c>
      <c r="F24" s="85"/>
      <c r="G24" s="85"/>
      <c r="H24" s="85"/>
      <c r="I24" s="85"/>
      <c r="J24" s="85"/>
      <c r="K24" s="85"/>
      <c r="L24" s="85"/>
      <c r="M24" s="85"/>
      <c r="N24" s="91"/>
      <c r="O24" s="84"/>
      <c r="P24" s="89"/>
      <c r="Q24" s="89"/>
      <c r="R24" s="90"/>
      <c r="S24" s="87"/>
      <c r="T24" s="87"/>
      <c r="U24" s="87"/>
      <c r="V24" s="87"/>
      <c r="W24" s="87"/>
      <c r="X24" s="87"/>
      <c r="Y24" s="87"/>
      <c r="Z24" s="87"/>
      <c r="AA24" s="87"/>
      <c r="AB24" s="87"/>
      <c r="AC24" s="87"/>
      <c r="AD24" s="87"/>
      <c r="AE24" s="87"/>
      <c r="AF24" s="87"/>
      <c r="AG24" s="87"/>
      <c r="AH24" s="87"/>
      <c r="AI24" s="87"/>
      <c r="AJ24" s="87"/>
      <c r="AK24" s="87"/>
      <c r="AL24" s="87"/>
      <c r="AM24" s="87"/>
      <c r="AN24" s="87"/>
    </row>
    <row r="25" spans="1:40" s="59" customFormat="1" ht="18.600000000000001" x14ac:dyDescent="0.4">
      <c r="A25" s="60"/>
      <c r="B25" s="76"/>
      <c r="C25" s="76"/>
      <c r="D25" s="76"/>
      <c r="E25" s="76"/>
      <c r="F25" s="76"/>
      <c r="G25" s="76"/>
      <c r="H25" s="76"/>
      <c r="I25" s="76"/>
      <c r="J25" s="76"/>
      <c r="K25" s="92"/>
      <c r="L25" s="92"/>
      <c r="M25" s="92"/>
      <c r="O25" s="61"/>
      <c r="P25" s="61"/>
      <c r="Q25" s="60"/>
    </row>
    <row r="26" spans="1:40" s="69" customFormat="1" ht="18.600000000000001" x14ac:dyDescent="0.4">
      <c r="A26" s="68"/>
      <c r="B26" s="68"/>
      <c r="C26" s="70" t="s">
        <v>86</v>
      </c>
      <c r="D26" s="70"/>
      <c r="E26" s="70"/>
      <c r="F26" s="70"/>
      <c r="G26" s="70"/>
      <c r="H26" s="70"/>
      <c r="I26" s="70"/>
      <c r="J26" s="70"/>
      <c r="K26" s="70"/>
      <c r="M26" s="68"/>
      <c r="N26" s="68"/>
      <c r="O26" s="68"/>
      <c r="P26" s="68"/>
    </row>
    <row r="27" spans="1:40" s="59" customFormat="1" x14ac:dyDescent="0.3"/>
    <row r="28" spans="1:40" s="59" customFormat="1" x14ac:dyDescent="0.3"/>
    <row r="29" spans="1:40" s="59" customFormat="1" x14ac:dyDescent="0.3"/>
    <row r="30" spans="1:40" s="59" customFormat="1" x14ac:dyDescent="0.3"/>
    <row r="31" spans="1:40" s="59" customFormat="1" x14ac:dyDescent="0.3"/>
    <row r="32" spans="1:40" s="59" customFormat="1" x14ac:dyDescent="0.3"/>
    <row r="33" s="59" customFormat="1" x14ac:dyDescent="0.3"/>
    <row r="34" s="59" customFormat="1" x14ac:dyDescent="0.3"/>
    <row r="35" s="59" customFormat="1" x14ac:dyDescent="0.3"/>
    <row r="36" s="59" customFormat="1" x14ac:dyDescent="0.3"/>
    <row r="37" s="59" customFormat="1" x14ac:dyDescent="0.3"/>
    <row r="38" s="59" customFormat="1" x14ac:dyDescent="0.3"/>
    <row r="39" s="59" customFormat="1" x14ac:dyDescent="0.3"/>
    <row r="40" s="59" customFormat="1" x14ac:dyDescent="0.3"/>
    <row r="41" s="59" customFormat="1" x14ac:dyDescent="0.3"/>
    <row r="42" s="59" customFormat="1" x14ac:dyDescent="0.3"/>
    <row r="43" s="59" customFormat="1" x14ac:dyDescent="0.3"/>
    <row r="44" s="59" customFormat="1" x14ac:dyDescent="0.3"/>
    <row r="45" s="59" customFormat="1" x14ac:dyDescent="0.3"/>
    <row r="46" s="59" customFormat="1" x14ac:dyDescent="0.3"/>
    <row r="47" s="59" customFormat="1" x14ac:dyDescent="0.3"/>
    <row r="48" s="59" customFormat="1" x14ac:dyDescent="0.3"/>
    <row r="49" s="59" customFormat="1" x14ac:dyDescent="0.3"/>
    <row r="50" s="59" customFormat="1" x14ac:dyDescent="0.3"/>
    <row r="51" s="59" customFormat="1" x14ac:dyDescent="0.3"/>
    <row r="52" s="59" customFormat="1" x14ac:dyDescent="0.3"/>
    <row r="53" s="59" customFormat="1" x14ac:dyDescent="0.3"/>
    <row r="54" s="59" customFormat="1" x14ac:dyDescent="0.3"/>
    <row r="55" s="59" customFormat="1" x14ac:dyDescent="0.3"/>
    <row r="56" s="59" customFormat="1" x14ac:dyDescent="0.3"/>
    <row r="57" s="59" customFormat="1" x14ac:dyDescent="0.3"/>
    <row r="58" s="59" customFormat="1" x14ac:dyDescent="0.3"/>
  </sheetData>
  <mergeCells count="5">
    <mergeCell ref="A1:L1"/>
    <mergeCell ref="N14:O14"/>
    <mergeCell ref="B10:C11"/>
    <mergeCell ref="B3:L8"/>
    <mergeCell ref="B14:C15"/>
  </mergeCells>
  <hyperlinks>
    <hyperlink ref="N14" r:id="rId1"/>
    <hyperlink ref="N22" r:id="rId2"/>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39997558519241921"/>
  </sheetPr>
  <dimension ref="A1:AH57"/>
  <sheetViews>
    <sheetView zoomScale="132" zoomScaleNormal="132" workbookViewId="0">
      <selection activeCell="L28" sqref="L1:L1048576"/>
    </sheetView>
  </sheetViews>
  <sheetFormatPr defaultColWidth="8.88671875" defaultRowHeight="14.4" x14ac:dyDescent="0.3"/>
  <cols>
    <col min="1" max="1" width="3.21875" style="101" customWidth="1"/>
    <col min="2" max="2" width="10.44140625" style="109" customWidth="1"/>
    <col min="3" max="3" width="10.109375" style="102" customWidth="1"/>
    <col min="4" max="4" width="9" style="102" bestFit="1" customWidth="1"/>
    <col min="5" max="5" width="11.6640625" style="102" customWidth="1"/>
    <col min="6" max="6" width="9.33203125" style="102" customWidth="1"/>
    <col min="7" max="7" width="8.33203125" style="102" customWidth="1"/>
    <col min="8" max="8" width="11.44140625" style="103" customWidth="1"/>
    <col min="9" max="9" width="10.44140625" style="104" customWidth="1"/>
    <col min="10" max="10" width="7.33203125" style="102" customWidth="1"/>
    <col min="11" max="11" width="8" style="102" customWidth="1"/>
    <col min="12" max="12" width="8.88671875" style="115"/>
    <col min="13" max="34" width="8.88671875" style="101"/>
    <col min="35" max="16384" width="8.88671875" style="52"/>
  </cols>
  <sheetData>
    <row r="1" spans="2:11" ht="199.5" customHeight="1" x14ac:dyDescent="0.3">
      <c r="B1" s="126" t="s">
        <v>85</v>
      </c>
      <c r="C1" s="127"/>
      <c r="D1" s="127"/>
      <c r="E1" s="127"/>
      <c r="F1" s="127"/>
      <c r="G1" s="127"/>
      <c r="H1" s="127"/>
      <c r="I1" s="127"/>
      <c r="J1" s="127"/>
      <c r="K1" s="127"/>
    </row>
    <row r="2" spans="2:11" ht="14.4" customHeight="1" x14ac:dyDescent="0.3">
      <c r="B2" s="128"/>
      <c r="C2" s="128"/>
      <c r="D2" s="128"/>
      <c r="E2" s="128"/>
      <c r="F2" s="128"/>
      <c r="G2" s="128"/>
      <c r="H2" s="128"/>
      <c r="I2" s="128"/>
      <c r="J2" s="128"/>
      <c r="K2" s="128"/>
    </row>
    <row r="5" spans="2:11" ht="32.4" customHeight="1" x14ac:dyDescent="0.4">
      <c r="B5" s="129" t="s">
        <v>96</v>
      </c>
      <c r="C5" s="129"/>
      <c r="D5" s="129"/>
      <c r="E5" s="129"/>
      <c r="F5" s="129"/>
      <c r="G5" s="129"/>
      <c r="H5" s="129"/>
      <c r="I5" s="129"/>
      <c r="J5" s="129"/>
      <c r="K5" s="129"/>
    </row>
    <row r="25" spans="2:12" ht="297" customHeight="1" x14ac:dyDescent="0.3">
      <c r="B25" s="126" t="s">
        <v>113</v>
      </c>
      <c r="C25" s="127"/>
      <c r="D25" s="127"/>
      <c r="E25" s="127"/>
      <c r="F25" s="127"/>
      <c r="G25" s="127"/>
      <c r="H25" s="127"/>
      <c r="I25" s="127"/>
      <c r="J25" s="127"/>
      <c r="K25" s="127"/>
    </row>
    <row r="26" spans="2:12" ht="15" customHeight="1" thickBot="1" x14ac:dyDescent="0.35"/>
    <row r="27" spans="2:12" ht="15" thickBot="1" x14ac:dyDescent="0.35">
      <c r="B27" s="123" t="s">
        <v>112</v>
      </c>
      <c r="C27" s="124"/>
      <c r="D27" s="124"/>
      <c r="E27" s="124"/>
      <c r="F27" s="124"/>
      <c r="G27" s="124"/>
      <c r="H27" s="124"/>
      <c r="I27" s="124"/>
      <c r="J27" s="124"/>
      <c r="K27" s="124"/>
      <c r="L27" s="125"/>
    </row>
    <row r="28" spans="2:12" x14ac:dyDescent="0.3">
      <c r="B28" s="111" t="s">
        <v>97</v>
      </c>
      <c r="C28" s="112" t="s">
        <v>98</v>
      </c>
      <c r="D28" s="112" t="s">
        <v>99</v>
      </c>
      <c r="E28" s="112" t="s">
        <v>0</v>
      </c>
      <c r="F28" s="112" t="s">
        <v>100</v>
      </c>
      <c r="G28" s="112" t="s">
        <v>101</v>
      </c>
      <c r="H28" s="113" t="s">
        <v>102</v>
      </c>
      <c r="I28" s="114" t="s">
        <v>103</v>
      </c>
      <c r="J28" s="112" t="s">
        <v>104</v>
      </c>
      <c r="K28" s="112" t="s">
        <v>105</v>
      </c>
      <c r="L28" s="116" t="s">
        <v>1</v>
      </c>
    </row>
    <row r="29" spans="2:12" x14ac:dyDescent="0.3">
      <c r="B29" s="110" t="s">
        <v>106</v>
      </c>
      <c r="C29" s="105"/>
      <c r="D29" s="105" t="s">
        <v>107</v>
      </c>
      <c r="E29" s="105"/>
      <c r="F29" s="105" t="s">
        <v>108</v>
      </c>
      <c r="G29" s="105"/>
      <c r="H29" s="106"/>
      <c r="I29" s="107"/>
      <c r="J29" s="105"/>
      <c r="K29" s="105"/>
      <c r="L29" s="117" t="s">
        <v>109</v>
      </c>
    </row>
    <row r="30" spans="2:12" x14ac:dyDescent="0.3">
      <c r="B30" s="110">
        <v>308</v>
      </c>
      <c r="C30" s="105" t="s">
        <v>110</v>
      </c>
      <c r="D30" s="105">
        <v>0</v>
      </c>
      <c r="E30" s="105">
        <v>336</v>
      </c>
      <c r="F30" s="105">
        <v>41.9</v>
      </c>
      <c r="G30" s="105">
        <v>32.4</v>
      </c>
      <c r="H30" s="108">
        <v>50.2</v>
      </c>
      <c r="I30" s="108">
        <v>9.5</v>
      </c>
      <c r="J30" s="105">
        <v>3.1</v>
      </c>
      <c r="K30" s="105">
        <v>0.2</v>
      </c>
      <c r="L30" s="117">
        <v>7.4</v>
      </c>
    </row>
    <row r="31" spans="2:12" x14ac:dyDescent="0.3">
      <c r="B31" s="110">
        <v>308</v>
      </c>
      <c r="C31" s="105" t="s">
        <v>110</v>
      </c>
      <c r="D31" s="105">
        <v>12</v>
      </c>
      <c r="E31" s="105">
        <v>335</v>
      </c>
      <c r="F31" s="105">
        <v>308</v>
      </c>
      <c r="G31" s="105">
        <v>164</v>
      </c>
      <c r="H31" s="108">
        <v>402</v>
      </c>
      <c r="I31" s="108">
        <v>1181.0999999999999</v>
      </c>
      <c r="J31" s="105">
        <v>34.4</v>
      </c>
      <c r="K31" s="105">
        <v>1.9</v>
      </c>
      <c r="L31" s="117">
        <v>11.2</v>
      </c>
    </row>
    <row r="32" spans="2:12" x14ac:dyDescent="0.3">
      <c r="B32" s="110">
        <v>308</v>
      </c>
      <c r="C32" s="105" t="s">
        <v>110</v>
      </c>
      <c r="D32" s="105">
        <v>17</v>
      </c>
      <c r="E32" s="105">
        <v>335</v>
      </c>
      <c r="F32" s="105">
        <v>530.5</v>
      </c>
      <c r="G32" s="105">
        <v>350</v>
      </c>
      <c r="H32" s="108">
        <v>684</v>
      </c>
      <c r="I32" s="108">
        <v>2728.4</v>
      </c>
      <c r="J32" s="105">
        <v>52.2</v>
      </c>
      <c r="K32" s="105">
        <v>2.9</v>
      </c>
      <c r="L32" s="117">
        <v>9.8000000000000007</v>
      </c>
    </row>
    <row r="33" spans="2:12" x14ac:dyDescent="0.3">
      <c r="B33" s="110">
        <v>308</v>
      </c>
      <c r="C33" s="105" t="s">
        <v>110</v>
      </c>
      <c r="D33" s="105">
        <v>25</v>
      </c>
      <c r="E33" s="105">
        <v>335</v>
      </c>
      <c r="F33" s="105">
        <v>1171.2</v>
      </c>
      <c r="G33" s="105">
        <v>684</v>
      </c>
      <c r="H33" s="108">
        <v>1548</v>
      </c>
      <c r="I33" s="108">
        <v>10953.3</v>
      </c>
      <c r="J33" s="105">
        <v>104.7</v>
      </c>
      <c r="K33" s="105">
        <v>5.7</v>
      </c>
      <c r="L33" s="117">
        <v>8.9</v>
      </c>
    </row>
    <row r="34" spans="2:12" x14ac:dyDescent="0.3">
      <c r="B34" s="110">
        <v>308</v>
      </c>
      <c r="C34" s="105" t="s">
        <v>110</v>
      </c>
      <c r="D34" s="105">
        <v>32</v>
      </c>
      <c r="E34" s="105">
        <v>335</v>
      </c>
      <c r="F34" s="105">
        <v>1820.1</v>
      </c>
      <c r="G34" s="105">
        <v>1227</v>
      </c>
      <c r="H34" s="108">
        <v>2306</v>
      </c>
      <c r="I34" s="108">
        <v>24590.400000000001</v>
      </c>
      <c r="J34" s="105">
        <v>156.80000000000001</v>
      </c>
      <c r="K34" s="105">
        <v>8.6</v>
      </c>
      <c r="L34" s="117">
        <v>8.6</v>
      </c>
    </row>
    <row r="35" spans="2:12" x14ac:dyDescent="0.3">
      <c r="B35" s="110">
        <v>308</v>
      </c>
      <c r="C35" s="105" t="s">
        <v>110</v>
      </c>
      <c r="D35" s="105">
        <v>41</v>
      </c>
      <c r="E35" s="105">
        <v>287</v>
      </c>
      <c r="F35" s="105">
        <v>2661.2</v>
      </c>
      <c r="G35" s="105">
        <v>1470</v>
      </c>
      <c r="H35" s="108">
        <v>3306</v>
      </c>
      <c r="I35" s="108">
        <v>47871.1</v>
      </c>
      <c r="J35" s="105">
        <v>218.8</v>
      </c>
      <c r="K35" s="105">
        <v>12.9</v>
      </c>
      <c r="L35" s="117">
        <v>8.1999999999999993</v>
      </c>
    </row>
    <row r="36" spans="2:12" x14ac:dyDescent="0.3">
      <c r="B36" s="110">
        <v>308</v>
      </c>
      <c r="C36" s="105" t="s">
        <v>110</v>
      </c>
      <c r="D36" s="105">
        <v>48</v>
      </c>
      <c r="E36" s="105">
        <v>237</v>
      </c>
      <c r="F36" s="105">
        <v>3316.7</v>
      </c>
      <c r="G36" s="105">
        <v>1899</v>
      </c>
      <c r="H36" s="108">
        <v>3933</v>
      </c>
      <c r="I36" s="108">
        <v>69159.3</v>
      </c>
      <c r="J36" s="105">
        <v>263</v>
      </c>
      <c r="K36" s="105">
        <v>17.100000000000001</v>
      </c>
      <c r="L36" s="117">
        <v>7.9</v>
      </c>
    </row>
    <row r="37" spans="2:12" x14ac:dyDescent="0.3">
      <c r="B37" s="110">
        <v>308</v>
      </c>
      <c r="C37" s="105" t="s">
        <v>111</v>
      </c>
      <c r="D37" s="105">
        <v>0</v>
      </c>
      <c r="E37" s="105">
        <v>336</v>
      </c>
      <c r="F37" s="105">
        <v>42.2</v>
      </c>
      <c r="G37" s="105">
        <v>32.799999999999997</v>
      </c>
      <c r="H37" s="108">
        <v>56.2</v>
      </c>
      <c r="I37" s="108">
        <v>11.9</v>
      </c>
      <c r="J37" s="105">
        <v>3.5</v>
      </c>
      <c r="K37" s="105">
        <v>0.2</v>
      </c>
      <c r="L37" s="117">
        <v>8.1999999999999993</v>
      </c>
    </row>
    <row r="38" spans="2:12" x14ac:dyDescent="0.3">
      <c r="B38" s="110">
        <v>308</v>
      </c>
      <c r="C38" s="105" t="s">
        <v>111</v>
      </c>
      <c r="D38" s="105">
        <v>12</v>
      </c>
      <c r="E38" s="105">
        <v>336</v>
      </c>
      <c r="F38" s="105">
        <v>322.2</v>
      </c>
      <c r="G38" s="105">
        <v>162</v>
      </c>
      <c r="H38" s="108">
        <v>406</v>
      </c>
      <c r="I38" s="108">
        <v>1227</v>
      </c>
      <c r="J38" s="105">
        <v>35</v>
      </c>
      <c r="K38" s="105">
        <v>1.9</v>
      </c>
      <c r="L38" s="117">
        <v>10.9</v>
      </c>
    </row>
    <row r="39" spans="2:12" x14ac:dyDescent="0.3">
      <c r="B39" s="110">
        <v>308</v>
      </c>
      <c r="C39" s="105" t="s">
        <v>111</v>
      </c>
      <c r="D39" s="105">
        <v>17</v>
      </c>
      <c r="E39" s="105">
        <v>335</v>
      </c>
      <c r="F39" s="105">
        <v>563.6</v>
      </c>
      <c r="G39" s="105">
        <v>286</v>
      </c>
      <c r="H39" s="108">
        <v>734</v>
      </c>
      <c r="I39" s="108">
        <v>3148.3</v>
      </c>
      <c r="J39" s="105">
        <v>56.1</v>
      </c>
      <c r="K39" s="105">
        <v>3.1</v>
      </c>
      <c r="L39" s="117">
        <v>10</v>
      </c>
    </row>
    <row r="40" spans="2:12" x14ac:dyDescent="0.3">
      <c r="B40" s="110">
        <v>308</v>
      </c>
      <c r="C40" s="105" t="s">
        <v>111</v>
      </c>
      <c r="D40" s="105">
        <v>25</v>
      </c>
      <c r="E40" s="105">
        <v>332</v>
      </c>
      <c r="F40" s="105">
        <v>1300</v>
      </c>
      <c r="G40" s="105">
        <v>868</v>
      </c>
      <c r="H40" s="108">
        <v>1556</v>
      </c>
      <c r="I40" s="108">
        <v>12199.7</v>
      </c>
      <c r="J40" s="105">
        <v>110.5</v>
      </c>
      <c r="K40" s="105">
        <v>6.1</v>
      </c>
      <c r="L40" s="117">
        <v>8.5</v>
      </c>
    </row>
    <row r="41" spans="2:12" x14ac:dyDescent="0.3">
      <c r="B41" s="110">
        <v>308</v>
      </c>
      <c r="C41" s="105" t="s">
        <v>111</v>
      </c>
      <c r="D41" s="105">
        <v>32</v>
      </c>
      <c r="E41" s="105">
        <v>326</v>
      </c>
      <c r="F41" s="105">
        <v>2054.8000000000002</v>
      </c>
      <c r="G41" s="105">
        <v>1205</v>
      </c>
      <c r="H41" s="108">
        <v>2477</v>
      </c>
      <c r="I41" s="108">
        <v>34671.300000000003</v>
      </c>
      <c r="J41" s="105">
        <v>186.2</v>
      </c>
      <c r="K41" s="105">
        <v>10.3</v>
      </c>
      <c r="L41" s="117">
        <v>9.1</v>
      </c>
    </row>
    <row r="42" spans="2:12" x14ac:dyDescent="0.3">
      <c r="B42" s="110">
        <v>308</v>
      </c>
      <c r="C42" s="105" t="s">
        <v>111</v>
      </c>
      <c r="D42" s="105">
        <v>41</v>
      </c>
      <c r="E42" s="105">
        <v>270</v>
      </c>
      <c r="F42" s="105">
        <v>3143.8</v>
      </c>
      <c r="G42" s="105">
        <v>1266</v>
      </c>
      <c r="H42" s="108">
        <v>3742</v>
      </c>
      <c r="I42" s="108">
        <v>81951</v>
      </c>
      <c r="J42" s="105">
        <v>286.3</v>
      </c>
      <c r="K42" s="105">
        <v>17.399999999999999</v>
      </c>
      <c r="L42" s="117">
        <v>9.1</v>
      </c>
    </row>
    <row r="43" spans="2:12" x14ac:dyDescent="0.3">
      <c r="B43" s="110">
        <v>308</v>
      </c>
      <c r="C43" s="105" t="s">
        <v>111</v>
      </c>
      <c r="D43" s="105">
        <v>48</v>
      </c>
      <c r="E43" s="105">
        <v>214</v>
      </c>
      <c r="F43" s="105">
        <v>3953.7</v>
      </c>
      <c r="G43" s="105">
        <v>2563</v>
      </c>
      <c r="H43" s="108">
        <v>4612</v>
      </c>
      <c r="I43" s="108">
        <v>109830</v>
      </c>
      <c r="J43" s="105">
        <v>331.4</v>
      </c>
      <c r="K43" s="105">
        <v>22.7</v>
      </c>
      <c r="L43" s="117">
        <v>8.4</v>
      </c>
    </row>
    <row r="44" spans="2:12" x14ac:dyDescent="0.3">
      <c r="B44" s="110">
        <v>708</v>
      </c>
      <c r="C44" s="105" t="s">
        <v>110</v>
      </c>
      <c r="D44" s="105">
        <v>0</v>
      </c>
      <c r="E44" s="105">
        <v>336</v>
      </c>
      <c r="F44" s="105">
        <v>40.700000000000003</v>
      </c>
      <c r="G44" s="105">
        <v>30.7</v>
      </c>
      <c r="H44" s="108">
        <v>49.5</v>
      </c>
      <c r="I44" s="108">
        <v>9.1999999999999993</v>
      </c>
      <c r="J44" s="105">
        <v>3</v>
      </c>
      <c r="K44" s="105">
        <v>0.2</v>
      </c>
      <c r="L44" s="117">
        <v>7.5</v>
      </c>
    </row>
    <row r="45" spans="2:12" x14ac:dyDescent="0.3">
      <c r="B45" s="110">
        <v>708</v>
      </c>
      <c r="C45" s="105" t="s">
        <v>110</v>
      </c>
      <c r="D45" s="105">
        <v>12</v>
      </c>
      <c r="E45" s="105">
        <v>333</v>
      </c>
      <c r="F45" s="105">
        <v>292.2</v>
      </c>
      <c r="G45" s="105">
        <v>186</v>
      </c>
      <c r="H45" s="108">
        <v>368</v>
      </c>
      <c r="I45" s="108">
        <v>1112.4000000000001</v>
      </c>
      <c r="J45" s="105">
        <v>33.4</v>
      </c>
      <c r="K45" s="105">
        <v>1.8</v>
      </c>
      <c r="L45" s="117">
        <v>11.4</v>
      </c>
    </row>
    <row r="46" spans="2:12" x14ac:dyDescent="0.3">
      <c r="B46" s="110">
        <v>708</v>
      </c>
      <c r="C46" s="105" t="s">
        <v>110</v>
      </c>
      <c r="D46" s="105">
        <v>17</v>
      </c>
      <c r="E46" s="105">
        <v>334</v>
      </c>
      <c r="F46" s="105">
        <v>511.6</v>
      </c>
      <c r="G46" s="105">
        <v>344</v>
      </c>
      <c r="H46" s="108">
        <v>726</v>
      </c>
      <c r="I46" s="108">
        <v>2603.1999999999998</v>
      </c>
      <c r="J46" s="105">
        <v>51</v>
      </c>
      <c r="K46" s="105">
        <v>2.8</v>
      </c>
      <c r="L46" s="117">
        <v>10</v>
      </c>
    </row>
    <row r="47" spans="2:12" x14ac:dyDescent="0.3">
      <c r="B47" s="110">
        <v>708</v>
      </c>
      <c r="C47" s="105" t="s">
        <v>110</v>
      </c>
      <c r="D47" s="105">
        <v>25</v>
      </c>
      <c r="E47" s="105">
        <v>334</v>
      </c>
      <c r="F47" s="105">
        <v>1125</v>
      </c>
      <c r="G47" s="105">
        <v>644</v>
      </c>
      <c r="H47" s="108">
        <v>1428</v>
      </c>
      <c r="I47" s="108">
        <v>9814.2000000000007</v>
      </c>
      <c r="J47" s="105">
        <v>99.1</v>
      </c>
      <c r="K47" s="105">
        <v>5.4</v>
      </c>
      <c r="L47" s="117">
        <v>8.8000000000000007</v>
      </c>
    </row>
    <row r="48" spans="2:12" x14ac:dyDescent="0.3">
      <c r="B48" s="110">
        <v>708</v>
      </c>
      <c r="C48" s="105" t="s">
        <v>110</v>
      </c>
      <c r="D48" s="105">
        <v>32</v>
      </c>
      <c r="E48" s="105">
        <v>331</v>
      </c>
      <c r="F48" s="105">
        <v>1739</v>
      </c>
      <c r="G48" s="105">
        <v>1084</v>
      </c>
      <c r="H48" s="108">
        <v>2238</v>
      </c>
      <c r="I48" s="108">
        <v>19750.8</v>
      </c>
      <c r="J48" s="105">
        <v>140.5</v>
      </c>
      <c r="K48" s="105">
        <v>7.7</v>
      </c>
      <c r="L48" s="117">
        <v>8.1</v>
      </c>
    </row>
    <row r="49" spans="2:12" x14ac:dyDescent="0.3">
      <c r="B49" s="110">
        <v>708</v>
      </c>
      <c r="C49" s="105" t="s">
        <v>110</v>
      </c>
      <c r="D49" s="105">
        <v>41</v>
      </c>
      <c r="E49" s="105">
        <v>284</v>
      </c>
      <c r="F49" s="105">
        <v>2536.1999999999998</v>
      </c>
      <c r="G49" s="105">
        <v>1526</v>
      </c>
      <c r="H49" s="108">
        <v>3228</v>
      </c>
      <c r="I49" s="108">
        <v>40700.6</v>
      </c>
      <c r="J49" s="105">
        <v>201.7</v>
      </c>
      <c r="K49" s="105">
        <v>12</v>
      </c>
      <c r="L49" s="117">
        <v>8</v>
      </c>
    </row>
    <row r="50" spans="2:12" x14ac:dyDescent="0.3">
      <c r="B50" s="110">
        <v>708</v>
      </c>
      <c r="C50" s="105" t="s">
        <v>110</v>
      </c>
      <c r="D50" s="105">
        <v>48</v>
      </c>
      <c r="E50" s="105">
        <v>232</v>
      </c>
      <c r="F50" s="105">
        <v>3180</v>
      </c>
      <c r="G50" s="105">
        <v>1832</v>
      </c>
      <c r="H50" s="108">
        <v>3949</v>
      </c>
      <c r="I50" s="108">
        <v>68220.800000000003</v>
      </c>
      <c r="J50" s="105">
        <v>261.2</v>
      </c>
      <c r="K50" s="105">
        <v>17.100000000000001</v>
      </c>
      <c r="L50" s="117">
        <v>8.1999999999999993</v>
      </c>
    </row>
    <row r="51" spans="2:12" x14ac:dyDescent="0.3">
      <c r="B51" s="110">
        <v>708</v>
      </c>
      <c r="C51" s="105" t="s">
        <v>111</v>
      </c>
      <c r="D51" s="105">
        <v>0</v>
      </c>
      <c r="E51" s="105">
        <v>336</v>
      </c>
      <c r="F51" s="105">
        <v>41.3</v>
      </c>
      <c r="G51" s="105">
        <v>32.299999999999997</v>
      </c>
      <c r="H51" s="108">
        <v>49.1</v>
      </c>
      <c r="I51" s="108">
        <v>9.3000000000000007</v>
      </c>
      <c r="J51" s="105">
        <v>3</v>
      </c>
      <c r="K51" s="105">
        <v>0.2</v>
      </c>
      <c r="L51" s="117">
        <v>7.4</v>
      </c>
    </row>
    <row r="52" spans="2:12" x14ac:dyDescent="0.3">
      <c r="B52" s="110">
        <v>708</v>
      </c>
      <c r="C52" s="105" t="s">
        <v>111</v>
      </c>
      <c r="D52" s="105">
        <v>12</v>
      </c>
      <c r="E52" s="105">
        <v>334</v>
      </c>
      <c r="F52" s="105">
        <v>291.89999999999998</v>
      </c>
      <c r="G52" s="105">
        <v>170</v>
      </c>
      <c r="H52" s="108">
        <v>406</v>
      </c>
      <c r="I52" s="108">
        <v>1137.4000000000001</v>
      </c>
      <c r="J52" s="105">
        <v>33.700000000000003</v>
      </c>
      <c r="K52" s="105">
        <v>1.8</v>
      </c>
      <c r="L52" s="117">
        <v>11.6</v>
      </c>
    </row>
    <row r="53" spans="2:12" x14ac:dyDescent="0.3">
      <c r="B53" s="110">
        <v>708</v>
      </c>
      <c r="C53" s="105" t="s">
        <v>111</v>
      </c>
      <c r="D53" s="105">
        <v>17</v>
      </c>
      <c r="E53" s="105">
        <v>331</v>
      </c>
      <c r="F53" s="105">
        <v>524.70000000000005</v>
      </c>
      <c r="G53" s="105">
        <v>330</v>
      </c>
      <c r="H53" s="108">
        <v>656</v>
      </c>
      <c r="I53" s="108">
        <v>2801.8</v>
      </c>
      <c r="J53" s="105">
        <v>52.9</v>
      </c>
      <c r="K53" s="105">
        <v>2.9</v>
      </c>
      <c r="L53" s="117">
        <v>10.1</v>
      </c>
    </row>
    <row r="54" spans="2:12" x14ac:dyDescent="0.3">
      <c r="B54" s="110">
        <v>708</v>
      </c>
      <c r="C54" s="105" t="s">
        <v>111</v>
      </c>
      <c r="D54" s="105">
        <v>25</v>
      </c>
      <c r="E54" s="105">
        <v>331</v>
      </c>
      <c r="F54" s="105">
        <v>1225.4000000000001</v>
      </c>
      <c r="G54" s="105">
        <v>860</v>
      </c>
      <c r="H54" s="108">
        <v>1482</v>
      </c>
      <c r="I54" s="108">
        <v>11929.1</v>
      </c>
      <c r="J54" s="105">
        <v>109.2</v>
      </c>
      <c r="K54" s="105">
        <v>6</v>
      </c>
      <c r="L54" s="117">
        <v>8.9</v>
      </c>
    </row>
    <row r="55" spans="2:12" x14ac:dyDescent="0.3">
      <c r="B55" s="110">
        <v>708</v>
      </c>
      <c r="C55" s="105" t="s">
        <v>111</v>
      </c>
      <c r="D55" s="105">
        <v>32</v>
      </c>
      <c r="E55" s="105">
        <v>330</v>
      </c>
      <c r="F55" s="105">
        <v>1952.1</v>
      </c>
      <c r="G55" s="105">
        <v>1450</v>
      </c>
      <c r="H55" s="108">
        <v>2448</v>
      </c>
      <c r="I55" s="108">
        <v>28299.7</v>
      </c>
      <c r="J55" s="105">
        <v>168.2</v>
      </c>
      <c r="K55" s="105">
        <v>9.3000000000000007</v>
      </c>
      <c r="L55" s="117">
        <v>8.6</v>
      </c>
    </row>
    <row r="56" spans="2:12" x14ac:dyDescent="0.3">
      <c r="B56" s="110">
        <v>708</v>
      </c>
      <c r="C56" s="105" t="s">
        <v>111</v>
      </c>
      <c r="D56" s="105">
        <v>41</v>
      </c>
      <c r="E56" s="105">
        <v>279</v>
      </c>
      <c r="F56" s="105">
        <v>2947.8</v>
      </c>
      <c r="G56" s="105">
        <v>2089</v>
      </c>
      <c r="H56" s="108">
        <v>3694</v>
      </c>
      <c r="I56" s="108">
        <v>52763.8</v>
      </c>
      <c r="J56" s="105">
        <v>229.7</v>
      </c>
      <c r="K56" s="105">
        <v>13.8</v>
      </c>
      <c r="L56" s="117">
        <v>7.8</v>
      </c>
    </row>
    <row r="57" spans="2:12" x14ac:dyDescent="0.3">
      <c r="B57" s="110">
        <v>708</v>
      </c>
      <c r="C57" s="105" t="s">
        <v>111</v>
      </c>
      <c r="D57" s="105">
        <v>48</v>
      </c>
      <c r="E57" s="105">
        <v>226</v>
      </c>
      <c r="F57" s="105">
        <v>3742.5</v>
      </c>
      <c r="G57" s="105">
        <v>2514</v>
      </c>
      <c r="H57" s="108">
        <v>4514</v>
      </c>
      <c r="I57" s="108">
        <v>97777.3</v>
      </c>
      <c r="J57" s="105">
        <v>312.7</v>
      </c>
      <c r="K57" s="105">
        <v>20.8</v>
      </c>
      <c r="L57" s="117">
        <v>8.4</v>
      </c>
    </row>
  </sheetData>
  <mergeCells count="5">
    <mergeCell ref="B27:L27"/>
    <mergeCell ref="B1:K1"/>
    <mergeCell ref="B2:K2"/>
    <mergeCell ref="B5:K5"/>
    <mergeCell ref="B25:K2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sheetPr>
  <dimension ref="A1:O63"/>
  <sheetViews>
    <sheetView topLeftCell="A31" zoomScaleNormal="100" workbookViewId="0">
      <selection activeCell="B25" sqref="B25"/>
    </sheetView>
  </sheetViews>
  <sheetFormatPr defaultRowHeight="14.4" x14ac:dyDescent="0.3"/>
  <cols>
    <col min="2" max="2" width="76.44140625" bestFit="1" customWidth="1"/>
    <col min="3" max="3" width="7.33203125" bestFit="1" customWidth="1"/>
    <col min="4" max="4" width="5.33203125" bestFit="1" customWidth="1"/>
    <col min="5" max="5" width="8.33203125" bestFit="1" customWidth="1"/>
    <col min="14" max="15" width="7.33203125" bestFit="1" customWidth="1"/>
  </cols>
  <sheetData>
    <row r="1" spans="1:15" x14ac:dyDescent="0.3">
      <c r="A1" s="11" t="s">
        <v>87</v>
      </c>
      <c r="M1" s="3" t="s">
        <v>63</v>
      </c>
    </row>
    <row r="2" spans="1:15" x14ac:dyDescent="0.3">
      <c r="A2" s="11" t="s">
        <v>45</v>
      </c>
      <c r="M2" s="7" t="s">
        <v>0</v>
      </c>
      <c r="N2" s="7">
        <v>4</v>
      </c>
    </row>
    <row r="3" spans="1:15" x14ac:dyDescent="0.3">
      <c r="A3" s="11" t="s">
        <v>62</v>
      </c>
      <c r="M3" s="7" t="s">
        <v>9</v>
      </c>
      <c r="N3" s="7">
        <f>N2*2-2</f>
        <v>6</v>
      </c>
    </row>
    <row r="4" spans="1:15" x14ac:dyDescent="0.3">
      <c r="A4" s="11"/>
      <c r="M4" s="7" t="s">
        <v>2</v>
      </c>
      <c r="N4" s="12">
        <v>0.04</v>
      </c>
    </row>
    <row r="5" spans="1:15" x14ac:dyDescent="0.3">
      <c r="A5" s="11"/>
      <c r="N5" s="1"/>
    </row>
    <row r="6" spans="1:15" x14ac:dyDescent="0.3">
      <c r="A6" s="8"/>
      <c r="N6" s="4" t="s">
        <v>39</v>
      </c>
      <c r="O6" s="4" t="s">
        <v>40</v>
      </c>
    </row>
    <row r="7" spans="1:15" x14ac:dyDescent="0.3">
      <c r="A7" s="6" t="s">
        <v>36</v>
      </c>
      <c r="B7" s="6" t="s">
        <v>59</v>
      </c>
      <c r="M7" s="7" t="s">
        <v>32</v>
      </c>
      <c r="N7" s="7" t="s">
        <v>33</v>
      </c>
      <c r="O7" s="7" t="s">
        <v>34</v>
      </c>
    </row>
    <row r="8" spans="1:15" x14ac:dyDescent="0.3">
      <c r="A8" s="8"/>
      <c r="C8" t="s">
        <v>39</v>
      </c>
      <c r="D8" t="s">
        <v>40</v>
      </c>
      <c r="E8" t="s">
        <v>8</v>
      </c>
      <c r="M8" s="9">
        <v>-0.5</v>
      </c>
      <c r="N8" s="5">
        <f t="shared" ref="N8:N48" si="0">_xlfn.T.DIST($M8/($E$10/SQRT($N$2)),$N$3,FALSE)</f>
        <v>2.2507802196170385E-3</v>
      </c>
      <c r="O8" s="5">
        <f t="shared" ref="O8:O48" si="1">_xlfn.T.DIST(($M8-$E$9)/($E$10/SQRT($N$2)),$N$3,FALSE)</f>
        <v>7.6266744687340565E-4</v>
      </c>
    </row>
    <row r="9" spans="1:15" x14ac:dyDescent="0.3">
      <c r="A9" s="8"/>
      <c r="B9" t="s">
        <v>37</v>
      </c>
      <c r="C9" s="9">
        <v>2.66</v>
      </c>
      <c r="D9" s="9">
        <f>C9*(1+N4)</f>
        <v>2.7664000000000004</v>
      </c>
      <c r="E9" s="9">
        <f>D9-C9</f>
        <v>0.10640000000000027</v>
      </c>
      <c r="G9" t="s">
        <v>41</v>
      </c>
      <c r="M9" s="10">
        <f>M8+0.025</f>
        <v>-0.47499999999999998</v>
      </c>
      <c r="N9" s="5">
        <f t="shared" si="0"/>
        <v>2.9571815973388101E-3</v>
      </c>
      <c r="O9" s="5">
        <f t="shared" si="1"/>
        <v>9.7251530702406033E-4</v>
      </c>
    </row>
    <row r="10" spans="1:15" x14ac:dyDescent="0.3">
      <c r="A10" s="8"/>
      <c r="B10" t="s">
        <v>38</v>
      </c>
      <c r="C10" s="9">
        <v>0.158</v>
      </c>
      <c r="D10" s="9">
        <f>C10</f>
        <v>0.158</v>
      </c>
      <c r="E10" s="9">
        <f>SQRT(C10^2+D10^2)</f>
        <v>0.22344574285494903</v>
      </c>
      <c r="G10" t="s">
        <v>42</v>
      </c>
      <c r="M10" s="10">
        <f t="shared" ref="M10:M48" si="2">M9+0.025</f>
        <v>-0.44999999999999996</v>
      </c>
      <c r="N10" s="5">
        <f t="shared" si="0"/>
        <v>3.913730258348712E-3</v>
      </c>
      <c r="O10" s="5">
        <f t="shared" si="1"/>
        <v>1.2485023006994205E-3</v>
      </c>
    </row>
    <row r="11" spans="1:15" x14ac:dyDescent="0.3">
      <c r="A11" s="8"/>
      <c r="M11" s="10">
        <f t="shared" si="2"/>
        <v>-0.42499999999999993</v>
      </c>
      <c r="N11" s="5">
        <f t="shared" si="0"/>
        <v>5.2173545675146503E-3</v>
      </c>
      <c r="O11" s="5">
        <f t="shared" si="1"/>
        <v>1.613978928615514E-3</v>
      </c>
    </row>
    <row r="12" spans="1:15" x14ac:dyDescent="0.3">
      <c r="A12" s="6" t="s">
        <v>43</v>
      </c>
      <c r="B12" s="6" t="s">
        <v>61</v>
      </c>
      <c r="M12" s="10">
        <f t="shared" si="2"/>
        <v>-0.39999999999999991</v>
      </c>
      <c r="N12" s="5">
        <f t="shared" si="0"/>
        <v>7.0045600255189766E-3</v>
      </c>
      <c r="O12" s="5">
        <f t="shared" si="1"/>
        <v>2.1013258844083983E-3</v>
      </c>
    </row>
    <row r="13" spans="1:15" x14ac:dyDescent="0.3">
      <c r="B13" t="s">
        <v>47</v>
      </c>
      <c r="C13" s="2">
        <f>_xlfn.T.INV(0.025,N3)</f>
        <v>-2.4469118511449697</v>
      </c>
      <c r="M13" s="10">
        <f t="shared" si="2"/>
        <v>-0.37499999999999989</v>
      </c>
      <c r="N13" s="5">
        <f t="shared" si="0"/>
        <v>9.4674775897410062E-3</v>
      </c>
      <c r="O13" s="5">
        <f t="shared" si="1"/>
        <v>2.7556810007880964E-3</v>
      </c>
    </row>
    <row r="14" spans="1:15" x14ac:dyDescent="0.3">
      <c r="B14" t="s">
        <v>48</v>
      </c>
      <c r="C14" s="2">
        <f>_xlfn.T.INV(0.975,N3)</f>
        <v>2.4469118511449688</v>
      </c>
      <c r="M14" s="10">
        <f t="shared" si="2"/>
        <v>-0.34999999999999987</v>
      </c>
      <c r="N14" s="5">
        <f t="shared" si="0"/>
        <v>1.2875563217844726E-2</v>
      </c>
      <c r="O14" s="5">
        <f t="shared" si="1"/>
        <v>3.6402487917066434E-3</v>
      </c>
    </row>
    <row r="15" spans="1:15" x14ac:dyDescent="0.3">
      <c r="M15" s="10">
        <f t="shared" si="2"/>
        <v>-0.32499999999999984</v>
      </c>
      <c r="N15" s="5">
        <f t="shared" si="0"/>
        <v>1.7603793907642256E-2</v>
      </c>
      <c r="O15" s="5">
        <f t="shared" si="1"/>
        <v>4.8438396344231442E-3</v>
      </c>
    </row>
    <row r="16" spans="1:15" x14ac:dyDescent="0.3">
      <c r="A16" s="6" t="s">
        <v>44</v>
      </c>
      <c r="B16" s="6" t="s">
        <v>60</v>
      </c>
      <c r="M16" s="10">
        <f t="shared" si="2"/>
        <v>-0.29999999999999982</v>
      </c>
      <c r="N16" s="5">
        <f t="shared" si="0"/>
        <v>2.4166908712656188E-2</v>
      </c>
      <c r="O16" s="5">
        <f t="shared" si="1"/>
        <v>6.4914979205996422E-3</v>
      </c>
    </row>
    <row r="17" spans="1:15" x14ac:dyDescent="0.3">
      <c r="B17" t="s">
        <v>49</v>
      </c>
      <c r="C17" s="2">
        <f>C13*E10/SQRT(N2)</f>
        <v>-0.27337601813983309</v>
      </c>
      <c r="M17" s="10">
        <f t="shared" si="2"/>
        <v>-0.2749999999999998</v>
      </c>
      <c r="N17" s="5">
        <f t="shared" si="0"/>
        <v>3.3256015470641637E-2</v>
      </c>
      <c r="O17" s="5">
        <f t="shared" si="1"/>
        <v>8.7592929294917753E-3</v>
      </c>
    </row>
    <row r="18" spans="1:15" x14ac:dyDescent="0.3">
      <c r="B18" t="s">
        <v>50</v>
      </c>
      <c r="C18" s="2">
        <f>C14*E10/SQRT(N2)</f>
        <v>0.27337601813983303</v>
      </c>
      <c r="M18" s="10">
        <f t="shared" si="2"/>
        <v>-0.24999999999999981</v>
      </c>
      <c r="N18" s="5">
        <f t="shared" si="0"/>
        <v>4.5767226188591269E-2</v>
      </c>
      <c r="O18" s="5">
        <f t="shared" si="1"/>
        <v>1.1894466491284476E-2</v>
      </c>
    </row>
    <row r="19" spans="1:15" x14ac:dyDescent="0.3">
      <c r="M19" s="10">
        <f t="shared" si="2"/>
        <v>-0.22499999999999981</v>
      </c>
      <c r="N19" s="5">
        <f t="shared" si="0"/>
        <v>6.280015626962128E-2</v>
      </c>
      <c r="O19" s="5">
        <f t="shared" si="1"/>
        <v>1.6241933149822436E-2</v>
      </c>
    </row>
    <row r="20" spans="1:15" x14ac:dyDescent="0.3">
      <c r="A20" s="6" t="s">
        <v>46</v>
      </c>
      <c r="B20" s="6" t="s">
        <v>88</v>
      </c>
      <c r="M20" s="10">
        <f>M19+0.025</f>
        <v>-0.19999999999999982</v>
      </c>
      <c r="N20" s="5">
        <f t="shared" si="0"/>
        <v>8.5586523925563152E-2</v>
      </c>
      <c r="O20" s="5">
        <f t="shared" si="1"/>
        <v>2.2277149325216395E-2</v>
      </c>
    </row>
    <row r="21" spans="1:15" x14ac:dyDescent="0.3">
      <c r="B21" t="s">
        <v>51</v>
      </c>
      <c r="C21" s="2">
        <f>(C17-$E$9)/($E$10/SQRT($N$2))</f>
        <v>-3.399268326059512</v>
      </c>
      <c r="M21" s="10">
        <f>M20+0.025</f>
        <v>-0.17499999999999982</v>
      </c>
      <c r="N21" s="5">
        <f t="shared" si="0"/>
        <v>0.11528986444908684</v>
      </c>
      <c r="O21" s="5">
        <f t="shared" si="1"/>
        <v>3.0642756656014694E-2</v>
      </c>
    </row>
    <row r="22" spans="1:15" x14ac:dyDescent="0.3">
      <c r="B22" t="s">
        <v>52</v>
      </c>
      <c r="C22" s="2">
        <f>(C18-$E$9)/($E$10/SQRT($N$2))</f>
        <v>1.4945553762304267</v>
      </c>
      <c r="M22" s="10">
        <f>M21+0.025</f>
        <v>-0.14999999999999983</v>
      </c>
      <c r="N22" s="5">
        <f t="shared" si="0"/>
        <v>0.15261181449591057</v>
      </c>
      <c r="O22" s="5">
        <f t="shared" si="1"/>
        <v>4.2180792905638476E-2</v>
      </c>
    </row>
    <row r="23" spans="1:15" x14ac:dyDescent="0.3">
      <c r="M23" s="10">
        <f t="shared" si="2"/>
        <v>-0.12499999999999983</v>
      </c>
      <c r="N23" s="5">
        <f t="shared" si="0"/>
        <v>0.19718057120796473</v>
      </c>
      <c r="O23" s="5">
        <f t="shared" si="1"/>
        <v>5.7941903030266494E-2</v>
      </c>
    </row>
    <row r="24" spans="1:15" x14ac:dyDescent="0.3">
      <c r="A24" s="6" t="s">
        <v>53</v>
      </c>
      <c r="B24" s="6" t="s">
        <v>89</v>
      </c>
      <c r="C24" s="8"/>
      <c r="D24" s="8"/>
      <c r="E24" s="8"/>
      <c r="M24" s="10">
        <f t="shared" si="2"/>
        <v>-9.9999999999999839E-2</v>
      </c>
      <c r="N24" s="5">
        <f t="shared" si="0"/>
        <v>0.24682319658362983</v>
      </c>
      <c r="O24" s="5">
        <f t="shared" si="1"/>
        <v>7.913674687694558E-2</v>
      </c>
    </row>
    <row r="25" spans="1:15" x14ac:dyDescent="0.3">
      <c r="B25" t="s">
        <v>54</v>
      </c>
      <c r="C25" s="5">
        <f>_xlfn.T.DIST(C21,N3,TRUE)</f>
        <v>7.254497070052904E-3</v>
      </c>
      <c r="M25" s="10">
        <f t="shared" si="2"/>
        <v>-7.4999999999999845E-2</v>
      </c>
      <c r="N25" s="5">
        <f t="shared" si="0"/>
        <v>0.29703874666156327</v>
      </c>
      <c r="O25" s="5">
        <f t="shared" si="1"/>
        <v>0.10697511293871617</v>
      </c>
    </row>
    <row r="26" spans="1:15" x14ac:dyDescent="0.3">
      <c r="B26" t="s">
        <v>55</v>
      </c>
      <c r="C26" s="5">
        <f>1-_xlfn.T.DIST(C22,N3,TRUE)</f>
        <v>9.2826343953237966E-2</v>
      </c>
      <c r="M26" s="10">
        <f t="shared" si="2"/>
        <v>-4.9999999999999843E-2</v>
      </c>
      <c r="N26" s="5">
        <f t="shared" si="0"/>
        <v>0.34117987539618788</v>
      </c>
      <c r="O26" s="5">
        <f t="shared" si="1"/>
        <v>0.14232684251413177</v>
      </c>
    </row>
    <row r="27" spans="1:15" x14ac:dyDescent="0.3">
      <c r="M27" s="10">
        <f t="shared" si="2"/>
        <v>-2.4999999999999842E-2</v>
      </c>
      <c r="N27" s="5">
        <f t="shared" si="0"/>
        <v>0.3717603776680995</v>
      </c>
      <c r="O27" s="5">
        <f t="shared" si="1"/>
        <v>0.18516319545523396</v>
      </c>
    </row>
    <row r="28" spans="1:15" x14ac:dyDescent="0.3">
      <c r="A28" s="6" t="s">
        <v>56</v>
      </c>
      <c r="B28" s="6" t="s">
        <v>57</v>
      </c>
      <c r="C28" s="2">
        <f>C25+C26</f>
        <v>0.10008084102329087</v>
      </c>
      <c r="M28" s="10">
        <f t="shared" si="2"/>
        <v>1.5959455978986625E-16</v>
      </c>
      <c r="N28" s="5">
        <f t="shared" si="0"/>
        <v>0.38273277230987157</v>
      </c>
      <c r="O28" s="5">
        <f t="shared" si="1"/>
        <v>0.2338383320556201</v>
      </c>
    </row>
    <row r="29" spans="1:15" x14ac:dyDescent="0.3">
      <c r="B29" t="s">
        <v>58</v>
      </c>
      <c r="M29" s="10">
        <f t="shared" si="2"/>
        <v>2.5000000000000161E-2</v>
      </c>
      <c r="N29" s="5">
        <f t="shared" si="0"/>
        <v>0.37176037766809927</v>
      </c>
      <c r="O29" s="5">
        <f t="shared" si="1"/>
        <v>0.28446778519128457</v>
      </c>
    </row>
    <row r="30" spans="1:15" x14ac:dyDescent="0.3">
      <c r="M30" s="10">
        <f t="shared" si="2"/>
        <v>5.0000000000000162E-2</v>
      </c>
      <c r="N30" s="5">
        <f t="shared" si="0"/>
        <v>0.34117987539618744</v>
      </c>
      <c r="O30" s="5">
        <f t="shared" si="1"/>
        <v>0.33087762001231252</v>
      </c>
    </row>
    <row r="31" spans="1:15" x14ac:dyDescent="0.3">
      <c r="M31" s="10">
        <f t="shared" si="2"/>
        <v>7.5000000000000164E-2</v>
      </c>
      <c r="N31" s="5">
        <f t="shared" si="0"/>
        <v>0.29703874666156271</v>
      </c>
      <c r="O31" s="5">
        <f t="shared" si="1"/>
        <v>0.36560732604378549</v>
      </c>
    </row>
    <row r="32" spans="1:15" x14ac:dyDescent="0.3">
      <c r="M32" s="10">
        <f t="shared" si="2"/>
        <v>0.10000000000000017</v>
      </c>
      <c r="N32" s="5">
        <f t="shared" si="0"/>
        <v>0.24682319658362914</v>
      </c>
      <c r="O32" s="5">
        <f t="shared" si="1"/>
        <v>0.38200103703571753</v>
      </c>
    </row>
    <row r="33" spans="13:15" x14ac:dyDescent="0.3">
      <c r="M33" s="10">
        <f t="shared" si="2"/>
        <v>0.12500000000000017</v>
      </c>
      <c r="N33" s="5">
        <f t="shared" si="0"/>
        <v>0.19718057120796409</v>
      </c>
      <c r="O33" s="5">
        <f t="shared" si="1"/>
        <v>0.37660849400769186</v>
      </c>
    </row>
    <row r="34" spans="13:15" x14ac:dyDescent="0.3">
      <c r="M34" s="10">
        <f t="shared" si="2"/>
        <v>0.15000000000000016</v>
      </c>
      <c r="N34" s="5">
        <f t="shared" si="0"/>
        <v>0.15261181449591008</v>
      </c>
      <c r="O34" s="5">
        <f t="shared" si="1"/>
        <v>0.3505861246956386</v>
      </c>
    </row>
    <row r="35" spans="13:15" x14ac:dyDescent="0.3">
      <c r="M35" s="10">
        <f t="shared" si="2"/>
        <v>0.17500000000000016</v>
      </c>
      <c r="N35" s="5">
        <f t="shared" si="0"/>
        <v>0.11528986444908634</v>
      </c>
      <c r="O35" s="5">
        <f t="shared" si="1"/>
        <v>0.30921664971576135</v>
      </c>
    </row>
    <row r="36" spans="13:15" x14ac:dyDescent="0.3">
      <c r="M36" s="10">
        <f t="shared" si="2"/>
        <v>0.20000000000000015</v>
      </c>
      <c r="N36" s="5">
        <f t="shared" si="0"/>
        <v>8.5586523925562791E-2</v>
      </c>
      <c r="O36" s="5">
        <f t="shared" si="1"/>
        <v>0.259857380798378</v>
      </c>
    </row>
    <row r="37" spans="13:15" x14ac:dyDescent="0.3">
      <c r="M37" s="10">
        <f t="shared" si="2"/>
        <v>0.22500000000000014</v>
      </c>
      <c r="N37" s="5">
        <f t="shared" si="0"/>
        <v>6.2800156269621002E-2</v>
      </c>
      <c r="O37" s="5">
        <f t="shared" si="1"/>
        <v>0.20954282699635554</v>
      </c>
    </row>
    <row r="38" spans="13:15" x14ac:dyDescent="0.3">
      <c r="M38" s="10">
        <f t="shared" si="2"/>
        <v>0.25000000000000017</v>
      </c>
      <c r="N38" s="5">
        <f t="shared" si="0"/>
        <v>4.5767226188591081E-2</v>
      </c>
      <c r="O38" s="5">
        <f t="shared" si="1"/>
        <v>0.16338101371180011</v>
      </c>
    </row>
    <row r="39" spans="13:15" x14ac:dyDescent="0.3">
      <c r="M39" s="10">
        <f t="shared" si="2"/>
        <v>0.27500000000000019</v>
      </c>
      <c r="N39" s="5">
        <f t="shared" si="0"/>
        <v>3.3256015470641484E-2</v>
      </c>
      <c r="O39" s="5">
        <f t="shared" si="1"/>
        <v>0.12410928472576596</v>
      </c>
    </row>
    <row r="40" spans="13:15" x14ac:dyDescent="0.3">
      <c r="M40" s="10">
        <f t="shared" si="2"/>
        <v>0.30000000000000021</v>
      </c>
      <c r="N40" s="5">
        <f t="shared" si="0"/>
        <v>2.416690871265606E-2</v>
      </c>
      <c r="O40" s="5">
        <f t="shared" si="1"/>
        <v>9.249181012314521E-2</v>
      </c>
    </row>
    <row r="41" spans="13:15" x14ac:dyDescent="0.3">
      <c r="M41" s="10">
        <f t="shared" si="2"/>
        <v>0.32500000000000023</v>
      </c>
      <c r="N41" s="5">
        <f t="shared" si="0"/>
        <v>1.7603793907642169E-2</v>
      </c>
      <c r="O41" s="5">
        <f t="shared" si="1"/>
        <v>6.8035681917932772E-2</v>
      </c>
    </row>
    <row r="42" spans="13:15" x14ac:dyDescent="0.3">
      <c r="M42" s="10">
        <f t="shared" si="2"/>
        <v>0.35000000000000026</v>
      </c>
      <c r="N42" s="5">
        <f t="shared" si="0"/>
        <v>1.2875563217844667E-2</v>
      </c>
      <c r="O42" s="5">
        <f t="shared" si="1"/>
        <v>4.9649235642819867E-2</v>
      </c>
    </row>
    <row r="43" spans="13:15" x14ac:dyDescent="0.3">
      <c r="M43" s="10">
        <f t="shared" si="2"/>
        <v>0.37500000000000028</v>
      </c>
      <c r="N43" s="5">
        <f t="shared" si="0"/>
        <v>9.467477589740968E-3</v>
      </c>
      <c r="O43" s="5">
        <f t="shared" si="1"/>
        <v>3.6092462255380368E-2</v>
      </c>
    </row>
    <row r="44" spans="13:15" x14ac:dyDescent="0.3">
      <c r="M44" s="10">
        <f t="shared" si="2"/>
        <v>0.4000000000000003</v>
      </c>
      <c r="N44" s="5">
        <f t="shared" si="0"/>
        <v>7.0045600255189437E-3</v>
      </c>
      <c r="O44" s="5">
        <f t="shared" si="1"/>
        <v>2.622114704955136E-2</v>
      </c>
    </row>
    <row r="45" spans="13:15" x14ac:dyDescent="0.3">
      <c r="M45" s="10">
        <f t="shared" si="2"/>
        <v>0.42500000000000032</v>
      </c>
      <c r="N45" s="5">
        <f t="shared" si="0"/>
        <v>5.217354567514626E-3</v>
      </c>
      <c r="O45" s="5">
        <f t="shared" si="1"/>
        <v>1.9085001451283039E-2</v>
      </c>
    </row>
    <row r="46" spans="13:15" x14ac:dyDescent="0.3">
      <c r="M46" s="10">
        <f t="shared" si="2"/>
        <v>0.45000000000000034</v>
      </c>
      <c r="N46" s="5">
        <f t="shared" si="0"/>
        <v>3.9137302583486973E-3</v>
      </c>
      <c r="O46" s="5">
        <f t="shared" si="1"/>
        <v>1.3942465964186164E-2</v>
      </c>
    </row>
    <row r="47" spans="13:15" x14ac:dyDescent="0.3">
      <c r="M47" s="10">
        <f t="shared" si="2"/>
        <v>0.47500000000000037</v>
      </c>
      <c r="N47" s="5">
        <f t="shared" si="0"/>
        <v>2.9571815973387979E-3</v>
      </c>
      <c r="O47" s="5">
        <f t="shared" si="1"/>
        <v>1.023707062785385E-2</v>
      </c>
    </row>
    <row r="48" spans="13:15" x14ac:dyDescent="0.3">
      <c r="M48" s="10">
        <f t="shared" si="2"/>
        <v>0.50000000000000033</v>
      </c>
      <c r="N48" s="5">
        <f t="shared" si="0"/>
        <v>2.2507802196170311E-3</v>
      </c>
      <c r="O48" s="5">
        <f t="shared" si="1"/>
        <v>7.5615154458326004E-3</v>
      </c>
    </row>
    <row r="59" spans="1:2" x14ac:dyDescent="0.3">
      <c r="A59" s="6" t="s">
        <v>84</v>
      </c>
    </row>
    <row r="60" spans="1:2" x14ac:dyDescent="0.3">
      <c r="B60" t="s">
        <v>29</v>
      </c>
    </row>
    <row r="61" spans="1:2" x14ac:dyDescent="0.3">
      <c r="B61" t="s">
        <v>30</v>
      </c>
    </row>
    <row r="62" spans="1:2" x14ac:dyDescent="0.3">
      <c r="B62" t="s">
        <v>31</v>
      </c>
    </row>
    <row r="63" spans="1:2" x14ac:dyDescent="0.3">
      <c r="B63" t="s">
        <v>35</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sheetPr>
  <dimension ref="A1:BF72"/>
  <sheetViews>
    <sheetView zoomScaleNormal="100" workbookViewId="0">
      <selection activeCell="L14" sqref="L14"/>
    </sheetView>
  </sheetViews>
  <sheetFormatPr defaultRowHeight="14.4" x14ac:dyDescent="0.3"/>
  <cols>
    <col min="1" max="1" width="4.88671875" customWidth="1"/>
    <col min="2" max="2" width="22.21875" customWidth="1"/>
    <col min="3" max="3" width="5.88671875" customWidth="1"/>
    <col min="5" max="5" width="20.21875" customWidth="1"/>
    <col min="6" max="15" width="7.6640625" customWidth="1"/>
    <col min="31" max="31" width="11.6640625" customWidth="1"/>
    <col min="32" max="32" width="9" bestFit="1" customWidth="1"/>
    <col min="33" max="33" width="10.88671875" customWidth="1"/>
    <col min="34" max="34" width="12.77734375" customWidth="1"/>
    <col min="35" max="35" width="11.6640625" customWidth="1"/>
    <col min="36" max="36" width="11.77734375" customWidth="1"/>
    <col min="37" max="37" width="9.109375" bestFit="1" customWidth="1"/>
    <col min="38" max="41" width="9.88671875" bestFit="1" customWidth="1"/>
    <col min="48" max="48" width="11.77734375" customWidth="1"/>
    <col min="49" max="56" width="8.33203125" customWidth="1"/>
    <col min="57" max="58" width="9.33203125" bestFit="1" customWidth="1"/>
  </cols>
  <sheetData>
    <row r="1" spans="1:58" s="13" customFormat="1" ht="23.4" customHeight="1" x14ac:dyDescent="0.3">
      <c r="A1" s="131" t="s">
        <v>67</v>
      </c>
      <c r="B1" s="131"/>
      <c r="C1" s="131"/>
      <c r="D1" s="131"/>
      <c r="E1" s="131"/>
      <c r="O1" s="132" t="s">
        <v>65</v>
      </c>
      <c r="P1" s="133"/>
      <c r="Q1" s="133"/>
      <c r="R1" s="133"/>
      <c r="S1" s="133"/>
      <c r="T1" s="133"/>
      <c r="U1" s="133"/>
      <c r="V1" s="133"/>
      <c r="W1" s="133"/>
      <c r="X1" s="133"/>
      <c r="Y1" s="133"/>
    </row>
    <row r="2" spans="1:58" s="13" customFormat="1" ht="23.4" customHeight="1" x14ac:dyDescent="0.3">
      <c r="A2" s="131"/>
      <c r="B2" s="131"/>
      <c r="C2" s="131"/>
      <c r="D2" s="131"/>
      <c r="E2" s="131"/>
      <c r="O2" s="133"/>
      <c r="P2" s="133"/>
      <c r="Q2" s="133"/>
      <c r="R2" s="133"/>
      <c r="S2" s="133"/>
      <c r="T2" s="133"/>
      <c r="U2" s="133"/>
      <c r="V2" s="133"/>
      <c r="W2" s="133"/>
      <c r="X2" s="133"/>
      <c r="Y2" s="133"/>
    </row>
    <row r="3" spans="1:58" s="13" customFormat="1" x14ac:dyDescent="0.3">
      <c r="B3" s="14" t="s">
        <v>11</v>
      </c>
      <c r="E3" s="14" t="s">
        <v>23</v>
      </c>
      <c r="O3" s="133"/>
      <c r="P3" s="133"/>
      <c r="Q3" s="133"/>
      <c r="R3" s="133"/>
      <c r="S3" s="133"/>
      <c r="T3" s="133"/>
      <c r="U3" s="133"/>
      <c r="V3" s="133"/>
      <c r="W3" s="133"/>
      <c r="X3" s="133"/>
      <c r="Y3" s="133"/>
      <c r="AF3" s="14" t="s">
        <v>26</v>
      </c>
      <c r="AJ3" s="13" t="s">
        <v>0</v>
      </c>
      <c r="AK3" s="13">
        <f t="shared" ref="AK3:AT3" si="0">F18</f>
        <v>2</v>
      </c>
      <c r="AL3" s="13">
        <f t="shared" si="0"/>
        <v>4</v>
      </c>
      <c r="AM3" s="13">
        <f t="shared" si="0"/>
        <v>6</v>
      </c>
      <c r="AN3" s="13">
        <f t="shared" si="0"/>
        <v>8</v>
      </c>
      <c r="AO3" s="13">
        <f t="shared" si="0"/>
        <v>10</v>
      </c>
      <c r="AP3" s="13">
        <f t="shared" si="0"/>
        <v>12</v>
      </c>
      <c r="AQ3" s="13">
        <f t="shared" si="0"/>
        <v>14</v>
      </c>
      <c r="AR3" s="13">
        <f t="shared" si="0"/>
        <v>16</v>
      </c>
      <c r="AS3" s="13">
        <f t="shared" si="0"/>
        <v>18</v>
      </c>
      <c r="AT3" s="13">
        <f t="shared" si="0"/>
        <v>20</v>
      </c>
      <c r="AV3" s="13" t="s">
        <v>0</v>
      </c>
      <c r="AW3" s="13">
        <f t="shared" ref="AW3:BF3" si="1">F18</f>
        <v>2</v>
      </c>
      <c r="AX3" s="13">
        <f t="shared" si="1"/>
        <v>4</v>
      </c>
      <c r="AY3" s="13">
        <f t="shared" si="1"/>
        <v>6</v>
      </c>
      <c r="AZ3" s="13">
        <f t="shared" si="1"/>
        <v>8</v>
      </c>
      <c r="BA3" s="13">
        <f t="shared" si="1"/>
        <v>10</v>
      </c>
      <c r="BB3" s="13">
        <f t="shared" si="1"/>
        <v>12</v>
      </c>
      <c r="BC3" s="13">
        <f t="shared" si="1"/>
        <v>14</v>
      </c>
      <c r="BD3" s="13">
        <f t="shared" si="1"/>
        <v>16</v>
      </c>
      <c r="BE3" s="13">
        <f t="shared" si="1"/>
        <v>18</v>
      </c>
      <c r="BF3" s="13">
        <f t="shared" si="1"/>
        <v>20</v>
      </c>
    </row>
    <row r="4" spans="1:58" s="13" customFormat="1" x14ac:dyDescent="0.3">
      <c r="F4" s="130" t="s">
        <v>16</v>
      </c>
      <c r="G4" s="130"/>
      <c r="H4" s="130" t="s">
        <v>17</v>
      </c>
      <c r="I4" s="130"/>
      <c r="J4" s="15"/>
      <c r="K4" s="15"/>
      <c r="L4" s="15"/>
      <c r="M4" s="15"/>
      <c r="N4" s="15"/>
      <c r="O4" s="15"/>
      <c r="P4" s="15"/>
      <c r="Q4" s="15"/>
      <c r="R4" s="15"/>
      <c r="S4" s="15"/>
      <c r="T4" s="15"/>
      <c r="U4" s="15"/>
      <c r="V4" s="15"/>
      <c r="W4" s="15"/>
      <c r="X4" s="15"/>
      <c r="Y4" s="15"/>
      <c r="Z4" s="15"/>
      <c r="AA4" s="15"/>
      <c r="AB4" s="15"/>
      <c r="AC4" s="15"/>
      <c r="AD4" s="15"/>
      <c r="AE4" s="15"/>
      <c r="AJ4" s="13" t="s">
        <v>9</v>
      </c>
      <c r="AK4" s="13">
        <f t="shared" ref="AK4:AT4" si="2">2*AK3-2</f>
        <v>2</v>
      </c>
      <c r="AL4" s="13">
        <f t="shared" si="2"/>
        <v>6</v>
      </c>
      <c r="AM4" s="13">
        <f t="shared" si="2"/>
        <v>10</v>
      </c>
      <c r="AN4" s="13">
        <f t="shared" si="2"/>
        <v>14</v>
      </c>
      <c r="AO4" s="13">
        <f t="shared" si="2"/>
        <v>18</v>
      </c>
      <c r="AP4" s="13">
        <f t="shared" si="2"/>
        <v>22</v>
      </c>
      <c r="AQ4" s="13">
        <f t="shared" si="2"/>
        <v>26</v>
      </c>
      <c r="AR4" s="13">
        <f t="shared" si="2"/>
        <v>30</v>
      </c>
      <c r="AS4" s="13">
        <f t="shared" si="2"/>
        <v>34</v>
      </c>
      <c r="AT4" s="13">
        <f t="shared" si="2"/>
        <v>38</v>
      </c>
      <c r="AV4" s="13" t="s">
        <v>9</v>
      </c>
      <c r="AW4" s="13">
        <f>2*AW3-2</f>
        <v>2</v>
      </c>
      <c r="AX4" s="13">
        <f t="shared" ref="AX4:BF4" si="3">2*AX3-2</f>
        <v>6</v>
      </c>
      <c r="AY4" s="13">
        <f t="shared" si="3"/>
        <v>10</v>
      </c>
      <c r="AZ4" s="13">
        <f t="shared" si="3"/>
        <v>14</v>
      </c>
      <c r="BA4" s="13">
        <f t="shared" si="3"/>
        <v>18</v>
      </c>
      <c r="BB4" s="13">
        <f t="shared" si="3"/>
        <v>22</v>
      </c>
      <c r="BC4" s="13">
        <f t="shared" si="3"/>
        <v>26</v>
      </c>
      <c r="BD4" s="13">
        <f t="shared" si="3"/>
        <v>30</v>
      </c>
      <c r="BE4" s="13">
        <f t="shared" si="3"/>
        <v>34</v>
      </c>
      <c r="BF4" s="13">
        <f t="shared" si="3"/>
        <v>38</v>
      </c>
    </row>
    <row r="5" spans="1:58" s="13" customFormat="1" x14ac:dyDescent="0.3">
      <c r="B5" s="13" t="s">
        <v>10</v>
      </c>
      <c r="C5" s="54">
        <v>0.05</v>
      </c>
      <c r="E5" s="13" t="s">
        <v>15</v>
      </c>
      <c r="F5" s="13" t="s">
        <v>18</v>
      </c>
      <c r="G5" s="13" t="s">
        <v>19</v>
      </c>
      <c r="H5" s="13" t="s">
        <v>18</v>
      </c>
      <c r="I5" s="13" t="s">
        <v>19</v>
      </c>
      <c r="J5" s="15" t="s">
        <v>1</v>
      </c>
      <c r="AF5" s="13" t="s">
        <v>2</v>
      </c>
      <c r="AG5" s="16" t="s">
        <v>24</v>
      </c>
      <c r="AH5" s="16" t="s">
        <v>25</v>
      </c>
      <c r="AJ5" s="13" t="s">
        <v>3</v>
      </c>
      <c r="AK5" s="17">
        <f t="shared" ref="AK5:AT5" si="4">_xlfn.T.INV(1-$C$5/2,AK$4)</f>
        <v>4.3026527297494619</v>
      </c>
      <c r="AL5" s="17">
        <f t="shared" si="4"/>
        <v>2.4469118511449688</v>
      </c>
      <c r="AM5" s="17">
        <f t="shared" si="4"/>
        <v>2.2281388519862744</v>
      </c>
      <c r="AN5" s="17">
        <f t="shared" si="4"/>
        <v>2.1447866879178035</v>
      </c>
      <c r="AO5" s="17">
        <f t="shared" si="4"/>
        <v>2.1009220402410378</v>
      </c>
      <c r="AP5" s="17">
        <f t="shared" si="4"/>
        <v>2.0738730679040249</v>
      </c>
      <c r="AQ5" s="17">
        <f t="shared" si="4"/>
        <v>2.0555294386428731</v>
      </c>
      <c r="AR5" s="17">
        <f t="shared" si="4"/>
        <v>2.0422724563012378</v>
      </c>
      <c r="AS5" s="17">
        <f t="shared" si="4"/>
        <v>2.0322445093177191</v>
      </c>
      <c r="AT5" s="17">
        <f t="shared" si="4"/>
        <v>2.0243941639119702</v>
      </c>
      <c r="AV5" s="13" t="s">
        <v>3</v>
      </c>
      <c r="AW5" s="17">
        <f>_xlfn.T.INV(1-$C$5/2,AW$4)</f>
        <v>4.3026527297494619</v>
      </c>
      <c r="AX5" s="17">
        <f t="shared" ref="AX5:BF5" si="5">_xlfn.T.INV(1-$C$5/2,AX$4)</f>
        <v>2.4469118511449688</v>
      </c>
      <c r="AY5" s="17">
        <f t="shared" si="5"/>
        <v>2.2281388519862744</v>
      </c>
      <c r="AZ5" s="17">
        <f t="shared" si="5"/>
        <v>2.1447866879178035</v>
      </c>
      <c r="BA5" s="17">
        <f t="shared" si="5"/>
        <v>2.1009220402410378</v>
      </c>
      <c r="BB5" s="17">
        <f t="shared" si="5"/>
        <v>2.0738730679040249</v>
      </c>
      <c r="BC5" s="17">
        <f t="shared" si="5"/>
        <v>2.0555294386428731</v>
      </c>
      <c r="BD5" s="17">
        <f t="shared" si="5"/>
        <v>2.0422724563012378</v>
      </c>
      <c r="BE5" s="17">
        <f t="shared" si="5"/>
        <v>2.0322445093177191</v>
      </c>
      <c r="BF5" s="17">
        <f t="shared" si="5"/>
        <v>2.0243941639119702</v>
      </c>
    </row>
    <row r="6" spans="1:58" s="13" customFormat="1" x14ac:dyDescent="0.3">
      <c r="B6" s="13" t="s">
        <v>12</v>
      </c>
      <c r="C6" s="54">
        <v>0.75</v>
      </c>
      <c r="E6" s="53">
        <v>0</v>
      </c>
      <c r="F6" s="13">
        <f>$C$6</f>
        <v>0.75</v>
      </c>
      <c r="G6" s="13">
        <f>$C$7</f>
        <v>0.03</v>
      </c>
      <c r="H6" s="18">
        <f>F6*(1+E6)</f>
        <v>0.75</v>
      </c>
      <c r="I6" s="18">
        <f>G6</f>
        <v>0.03</v>
      </c>
      <c r="J6" s="57">
        <f>I6/H6</f>
        <v>0.04</v>
      </c>
      <c r="K6" s="18"/>
      <c r="L6" s="18"/>
      <c r="M6" s="18"/>
      <c r="N6" s="18"/>
      <c r="O6" s="18"/>
      <c r="P6" s="18"/>
      <c r="Q6" s="18"/>
      <c r="R6" s="18"/>
      <c r="S6" s="18"/>
      <c r="T6" s="18"/>
      <c r="U6" s="18"/>
      <c r="V6" s="18"/>
      <c r="W6" s="18"/>
      <c r="X6" s="18"/>
      <c r="Y6" s="18"/>
      <c r="Z6" s="18"/>
      <c r="AA6" s="18"/>
      <c r="AB6" s="18"/>
      <c r="AC6" s="18"/>
      <c r="AD6" s="18"/>
      <c r="AE6" s="18"/>
      <c r="AF6" s="19">
        <f>E6</f>
        <v>0</v>
      </c>
      <c r="AG6" s="18">
        <f t="shared" ref="AG6:AG14" si="6">$C$6*E6</f>
        <v>0</v>
      </c>
      <c r="AH6" s="18">
        <f>SQRT(G6^2+I6^2)</f>
        <v>4.2426406871192854E-2</v>
      </c>
      <c r="AJ6" s="13" t="s">
        <v>6</v>
      </c>
      <c r="AK6" s="20">
        <f t="shared" ref="AK6:AT14" si="7">0+AK$5*$AH6/SQRT(AK$3)</f>
        <v>0.12907958189248386</v>
      </c>
      <c r="AL6" s="20">
        <f t="shared" si="7"/>
        <v>5.1906838887310063E-2</v>
      </c>
      <c r="AM6" s="20">
        <f t="shared" si="7"/>
        <v>3.8592496979584182E-2</v>
      </c>
      <c r="AN6" s="20">
        <f t="shared" si="7"/>
        <v>3.2171800318767055E-2</v>
      </c>
      <c r="AO6" s="20">
        <f t="shared" si="7"/>
        <v>2.8186826984439056E-2</v>
      </c>
      <c r="AP6" s="20">
        <f t="shared" si="7"/>
        <v>2.5399654038325954E-2</v>
      </c>
      <c r="AQ6" s="20">
        <f t="shared" si="7"/>
        <v>2.3307513030948187E-2</v>
      </c>
      <c r="AR6" s="20">
        <f t="shared" si="7"/>
        <v>2.1661570543216685E-2</v>
      </c>
      <c r="AS6" s="20">
        <f t="shared" si="7"/>
        <v>2.0322445093177193E-2</v>
      </c>
      <c r="AT6" s="20">
        <f t="shared" si="7"/>
        <v>1.9205089319742203E-2</v>
      </c>
      <c r="AV6" s="13" t="s">
        <v>7</v>
      </c>
      <c r="AW6" s="20">
        <f>0-AK$5*$AH6/SQRT(AW$3)</f>
        <v>-0.12907958189248386</v>
      </c>
      <c r="AX6" s="20">
        <f t="shared" ref="AX6:BF14" si="8">0-AL$5*$AH6/SQRT(AX$3)</f>
        <v>-5.1906838887310063E-2</v>
      </c>
      <c r="AY6" s="20">
        <f t="shared" si="8"/>
        <v>-3.8592496979584182E-2</v>
      </c>
      <c r="AZ6" s="20">
        <f t="shared" si="8"/>
        <v>-3.2171800318767055E-2</v>
      </c>
      <c r="BA6" s="20">
        <f t="shared" si="8"/>
        <v>-2.8186826984439056E-2</v>
      </c>
      <c r="BB6" s="20">
        <f t="shared" si="8"/>
        <v>-2.5399654038325954E-2</v>
      </c>
      <c r="BC6" s="20">
        <f t="shared" si="8"/>
        <v>-2.3307513030948187E-2</v>
      </c>
      <c r="BD6" s="20">
        <f t="shared" si="8"/>
        <v>-2.1661570543216685E-2</v>
      </c>
      <c r="BE6" s="20">
        <f t="shared" si="8"/>
        <v>-2.0322445093177193E-2</v>
      </c>
      <c r="BF6" s="20">
        <f t="shared" si="8"/>
        <v>-1.9205089319742203E-2</v>
      </c>
    </row>
    <row r="7" spans="1:58" s="13" customFormat="1" x14ac:dyDescent="0.3">
      <c r="B7" s="13" t="s">
        <v>28</v>
      </c>
      <c r="C7" s="54">
        <v>0.03</v>
      </c>
      <c r="E7" s="53">
        <v>0.02</v>
      </c>
      <c r="F7" s="13">
        <f t="shared" ref="F7:F14" si="9">$C$6</f>
        <v>0.75</v>
      </c>
      <c r="G7" s="13">
        <f t="shared" ref="G7:G14" si="10">$C$7</f>
        <v>0.03</v>
      </c>
      <c r="H7" s="18">
        <f t="shared" ref="H7:H14" si="11">F7*(1+E7)</f>
        <v>0.76500000000000001</v>
      </c>
      <c r="I7" s="18">
        <f t="shared" ref="I7:I14" si="12">G7</f>
        <v>0.03</v>
      </c>
      <c r="J7" s="57">
        <f t="shared" ref="J7:J14" si="13">I7/H7</f>
        <v>3.9215686274509803E-2</v>
      </c>
      <c r="K7" s="18"/>
      <c r="L7" s="18"/>
      <c r="M7" s="18"/>
      <c r="N7" s="18"/>
      <c r="O7" s="18"/>
      <c r="P7" s="18"/>
      <c r="Q7" s="18"/>
      <c r="R7" s="18"/>
      <c r="S7" s="18"/>
      <c r="T7" s="18"/>
      <c r="U7" s="18"/>
      <c r="V7" s="18"/>
      <c r="W7" s="18"/>
      <c r="X7" s="18"/>
      <c r="Y7" s="18"/>
      <c r="Z7" s="18"/>
      <c r="AA7" s="18"/>
      <c r="AB7" s="18"/>
      <c r="AC7" s="18"/>
      <c r="AD7" s="18"/>
      <c r="AE7" s="18"/>
      <c r="AF7" s="19">
        <f t="shared" ref="AF7:AF14" si="14">E7</f>
        <v>0.02</v>
      </c>
      <c r="AG7" s="18">
        <f t="shared" si="6"/>
        <v>1.4999999999999999E-2</v>
      </c>
      <c r="AH7" s="18">
        <f t="shared" ref="AH7:AH14" si="15">SQRT(G7^2+I7^2)</f>
        <v>4.2426406871192854E-2</v>
      </c>
      <c r="AK7" s="20">
        <f t="shared" si="7"/>
        <v>0.12907958189248386</v>
      </c>
      <c r="AL7" s="20">
        <f t="shared" si="7"/>
        <v>5.1906838887310063E-2</v>
      </c>
      <c r="AM7" s="20">
        <f t="shared" si="7"/>
        <v>3.8592496979584182E-2</v>
      </c>
      <c r="AN7" s="20">
        <f t="shared" si="7"/>
        <v>3.2171800318767055E-2</v>
      </c>
      <c r="AO7" s="20">
        <f t="shared" si="7"/>
        <v>2.8186826984439056E-2</v>
      </c>
      <c r="AP7" s="20">
        <f t="shared" si="7"/>
        <v>2.5399654038325954E-2</v>
      </c>
      <c r="AQ7" s="20">
        <f t="shared" si="7"/>
        <v>2.3307513030948187E-2</v>
      </c>
      <c r="AR7" s="20">
        <f t="shared" si="7"/>
        <v>2.1661570543216685E-2</v>
      </c>
      <c r="AS7" s="20">
        <f t="shared" si="7"/>
        <v>2.0322445093177193E-2</v>
      </c>
      <c r="AT7" s="20">
        <f t="shared" si="7"/>
        <v>1.9205089319742203E-2</v>
      </c>
      <c r="AW7" s="20">
        <f t="shared" ref="AW7:AW14" si="16">0-AK$5*$AH7/SQRT(AW$3)</f>
        <v>-0.12907958189248386</v>
      </c>
      <c r="AX7" s="20">
        <f t="shared" si="8"/>
        <v>-5.1906838887310063E-2</v>
      </c>
      <c r="AY7" s="20">
        <f t="shared" si="8"/>
        <v>-3.8592496979584182E-2</v>
      </c>
      <c r="AZ7" s="20">
        <f t="shared" si="8"/>
        <v>-3.2171800318767055E-2</v>
      </c>
      <c r="BA7" s="20">
        <f t="shared" si="8"/>
        <v>-2.8186826984439056E-2</v>
      </c>
      <c r="BB7" s="20">
        <f t="shared" si="8"/>
        <v>-2.5399654038325954E-2</v>
      </c>
      <c r="BC7" s="20">
        <f t="shared" si="8"/>
        <v>-2.3307513030948187E-2</v>
      </c>
      <c r="BD7" s="20">
        <f t="shared" si="8"/>
        <v>-2.1661570543216685E-2</v>
      </c>
      <c r="BE7" s="20">
        <f t="shared" si="8"/>
        <v>-2.0322445093177193E-2</v>
      </c>
      <c r="BF7" s="20">
        <f t="shared" si="8"/>
        <v>-1.9205089319742203E-2</v>
      </c>
    </row>
    <row r="8" spans="1:58" s="13" customFormat="1" x14ac:dyDescent="0.3">
      <c r="B8" s="13" t="s">
        <v>27</v>
      </c>
      <c r="C8" s="54">
        <v>0.95</v>
      </c>
      <c r="E8" s="53">
        <v>0.04</v>
      </c>
      <c r="F8" s="13">
        <f t="shared" si="9"/>
        <v>0.75</v>
      </c>
      <c r="G8" s="13">
        <f t="shared" si="10"/>
        <v>0.03</v>
      </c>
      <c r="H8" s="18">
        <f t="shared" si="11"/>
        <v>0.78</v>
      </c>
      <c r="I8" s="18">
        <f t="shared" si="12"/>
        <v>0.03</v>
      </c>
      <c r="J8" s="57">
        <f t="shared" si="13"/>
        <v>3.8461538461538457E-2</v>
      </c>
      <c r="K8" s="18"/>
      <c r="L8" s="18"/>
      <c r="M8" s="18"/>
      <c r="N8" s="18"/>
      <c r="O8" s="18"/>
      <c r="P8" s="18"/>
      <c r="Q8" s="18"/>
      <c r="R8" s="18"/>
      <c r="S8" s="18"/>
      <c r="T8" s="18"/>
      <c r="U8" s="18"/>
      <c r="V8" s="18"/>
      <c r="W8" s="18"/>
      <c r="X8" s="18"/>
      <c r="Y8" s="18"/>
      <c r="Z8" s="18"/>
      <c r="AA8" s="18"/>
      <c r="AB8" s="18"/>
      <c r="AC8" s="18"/>
      <c r="AD8" s="18"/>
      <c r="AE8" s="18"/>
      <c r="AF8" s="19">
        <f t="shared" si="14"/>
        <v>0.04</v>
      </c>
      <c r="AG8" s="18">
        <f t="shared" si="6"/>
        <v>0.03</v>
      </c>
      <c r="AH8" s="18">
        <f t="shared" si="15"/>
        <v>4.2426406871192854E-2</v>
      </c>
      <c r="AK8" s="20">
        <f t="shared" si="7"/>
        <v>0.12907958189248386</v>
      </c>
      <c r="AL8" s="20">
        <f t="shared" si="7"/>
        <v>5.1906838887310063E-2</v>
      </c>
      <c r="AM8" s="20">
        <f t="shared" si="7"/>
        <v>3.8592496979584182E-2</v>
      </c>
      <c r="AN8" s="20">
        <f t="shared" si="7"/>
        <v>3.2171800318767055E-2</v>
      </c>
      <c r="AO8" s="20">
        <f t="shared" si="7"/>
        <v>2.8186826984439056E-2</v>
      </c>
      <c r="AP8" s="20">
        <f t="shared" si="7"/>
        <v>2.5399654038325954E-2</v>
      </c>
      <c r="AQ8" s="20">
        <f t="shared" si="7"/>
        <v>2.3307513030948187E-2</v>
      </c>
      <c r="AR8" s="20">
        <f t="shared" si="7"/>
        <v>2.1661570543216685E-2</v>
      </c>
      <c r="AS8" s="20">
        <f t="shared" si="7"/>
        <v>2.0322445093177193E-2</v>
      </c>
      <c r="AT8" s="20">
        <f t="shared" si="7"/>
        <v>1.9205089319742203E-2</v>
      </c>
      <c r="AW8" s="20">
        <f t="shared" si="16"/>
        <v>-0.12907958189248386</v>
      </c>
      <c r="AX8" s="20">
        <f t="shared" si="8"/>
        <v>-5.1906838887310063E-2</v>
      </c>
      <c r="AY8" s="20">
        <f t="shared" si="8"/>
        <v>-3.8592496979584182E-2</v>
      </c>
      <c r="AZ8" s="20">
        <f t="shared" si="8"/>
        <v>-3.2171800318767055E-2</v>
      </c>
      <c r="BA8" s="20">
        <f t="shared" si="8"/>
        <v>-2.8186826984439056E-2</v>
      </c>
      <c r="BB8" s="20">
        <f t="shared" si="8"/>
        <v>-2.5399654038325954E-2</v>
      </c>
      <c r="BC8" s="20">
        <f t="shared" si="8"/>
        <v>-2.3307513030948187E-2</v>
      </c>
      <c r="BD8" s="20">
        <f t="shared" si="8"/>
        <v>-2.1661570543216685E-2</v>
      </c>
      <c r="BE8" s="20">
        <f t="shared" si="8"/>
        <v>-2.0322445093177193E-2</v>
      </c>
      <c r="BF8" s="20">
        <f t="shared" si="8"/>
        <v>-1.9205089319742203E-2</v>
      </c>
    </row>
    <row r="9" spans="1:58" s="13" customFormat="1" x14ac:dyDescent="0.3">
      <c r="E9" s="53">
        <v>0.06</v>
      </c>
      <c r="F9" s="13">
        <f t="shared" si="9"/>
        <v>0.75</v>
      </c>
      <c r="G9" s="13">
        <f t="shared" si="10"/>
        <v>0.03</v>
      </c>
      <c r="H9" s="18">
        <f t="shared" si="11"/>
        <v>0.79500000000000004</v>
      </c>
      <c r="I9" s="18">
        <f t="shared" si="12"/>
        <v>0.03</v>
      </c>
      <c r="J9" s="57">
        <f t="shared" si="13"/>
        <v>3.7735849056603772E-2</v>
      </c>
      <c r="K9" s="18"/>
      <c r="L9" s="18"/>
      <c r="M9" s="18"/>
      <c r="N9" s="18"/>
      <c r="O9" s="18"/>
      <c r="P9" s="18"/>
      <c r="Q9" s="18"/>
      <c r="R9" s="18"/>
      <c r="S9" s="18"/>
      <c r="T9" s="18"/>
      <c r="U9" s="18"/>
      <c r="V9" s="18"/>
      <c r="W9" s="18"/>
      <c r="X9" s="18"/>
      <c r="Y9" s="18"/>
      <c r="Z9" s="18"/>
      <c r="AA9" s="18"/>
      <c r="AB9" s="18"/>
      <c r="AC9" s="18"/>
      <c r="AD9" s="18"/>
      <c r="AE9" s="18"/>
      <c r="AF9" s="19">
        <f t="shared" si="14"/>
        <v>0.06</v>
      </c>
      <c r="AG9" s="18">
        <f t="shared" si="6"/>
        <v>4.4999999999999998E-2</v>
      </c>
      <c r="AH9" s="18">
        <f t="shared" si="15"/>
        <v>4.2426406871192854E-2</v>
      </c>
      <c r="AK9" s="20">
        <f t="shared" si="7"/>
        <v>0.12907958189248386</v>
      </c>
      <c r="AL9" s="20">
        <f t="shared" si="7"/>
        <v>5.1906838887310063E-2</v>
      </c>
      <c r="AM9" s="20">
        <f t="shared" si="7"/>
        <v>3.8592496979584182E-2</v>
      </c>
      <c r="AN9" s="20">
        <f t="shared" si="7"/>
        <v>3.2171800318767055E-2</v>
      </c>
      <c r="AO9" s="20">
        <f t="shared" si="7"/>
        <v>2.8186826984439056E-2</v>
      </c>
      <c r="AP9" s="20">
        <f t="shared" si="7"/>
        <v>2.5399654038325954E-2</v>
      </c>
      <c r="AQ9" s="20">
        <f t="shared" si="7"/>
        <v>2.3307513030948187E-2</v>
      </c>
      <c r="AR9" s="20">
        <f t="shared" si="7"/>
        <v>2.1661570543216685E-2</v>
      </c>
      <c r="AS9" s="20">
        <f t="shared" si="7"/>
        <v>2.0322445093177193E-2</v>
      </c>
      <c r="AT9" s="20">
        <f t="shared" si="7"/>
        <v>1.9205089319742203E-2</v>
      </c>
      <c r="AW9" s="20">
        <f t="shared" si="16"/>
        <v>-0.12907958189248386</v>
      </c>
      <c r="AX9" s="20">
        <f t="shared" si="8"/>
        <v>-5.1906838887310063E-2</v>
      </c>
      <c r="AY9" s="20">
        <f t="shared" si="8"/>
        <v>-3.8592496979584182E-2</v>
      </c>
      <c r="AZ9" s="20">
        <f t="shared" si="8"/>
        <v>-3.2171800318767055E-2</v>
      </c>
      <c r="BA9" s="20">
        <f t="shared" si="8"/>
        <v>-2.8186826984439056E-2</v>
      </c>
      <c r="BB9" s="20">
        <f t="shared" si="8"/>
        <v>-2.5399654038325954E-2</v>
      </c>
      <c r="BC9" s="20">
        <f t="shared" si="8"/>
        <v>-2.3307513030948187E-2</v>
      </c>
      <c r="BD9" s="20">
        <f t="shared" si="8"/>
        <v>-2.1661570543216685E-2</v>
      </c>
      <c r="BE9" s="20">
        <f t="shared" si="8"/>
        <v>-2.0322445093177193E-2</v>
      </c>
      <c r="BF9" s="20">
        <f t="shared" si="8"/>
        <v>-1.9205089319742203E-2</v>
      </c>
    </row>
    <row r="10" spans="1:58" s="13" customFormat="1" x14ac:dyDescent="0.3">
      <c r="E10" s="53">
        <v>0.08</v>
      </c>
      <c r="F10" s="13">
        <f t="shared" si="9"/>
        <v>0.75</v>
      </c>
      <c r="G10" s="13">
        <f t="shared" si="10"/>
        <v>0.03</v>
      </c>
      <c r="H10" s="18">
        <f t="shared" si="11"/>
        <v>0.81</v>
      </c>
      <c r="I10" s="18">
        <f t="shared" si="12"/>
        <v>0.03</v>
      </c>
      <c r="J10" s="57">
        <f t="shared" si="13"/>
        <v>3.7037037037037035E-2</v>
      </c>
      <c r="K10" s="18"/>
      <c r="L10" s="18"/>
      <c r="M10" s="18"/>
      <c r="N10" s="18"/>
      <c r="O10" s="18"/>
      <c r="P10" s="18"/>
      <c r="Q10" s="18"/>
      <c r="R10" s="18"/>
      <c r="S10" s="18"/>
      <c r="T10" s="18"/>
      <c r="U10" s="18"/>
      <c r="V10" s="18"/>
      <c r="W10" s="18"/>
      <c r="X10" s="18"/>
      <c r="Y10" s="18"/>
      <c r="Z10" s="18"/>
      <c r="AA10" s="18"/>
      <c r="AB10" s="18"/>
      <c r="AC10" s="18"/>
      <c r="AD10" s="18"/>
      <c r="AE10" s="18"/>
      <c r="AF10" s="19">
        <f t="shared" si="14"/>
        <v>0.08</v>
      </c>
      <c r="AG10" s="18">
        <f t="shared" si="6"/>
        <v>0.06</v>
      </c>
      <c r="AH10" s="18">
        <f t="shared" si="15"/>
        <v>4.2426406871192854E-2</v>
      </c>
      <c r="AK10" s="20">
        <f t="shared" si="7"/>
        <v>0.12907958189248386</v>
      </c>
      <c r="AL10" s="20">
        <f t="shared" si="7"/>
        <v>5.1906838887310063E-2</v>
      </c>
      <c r="AM10" s="20">
        <f t="shared" si="7"/>
        <v>3.8592496979584182E-2</v>
      </c>
      <c r="AN10" s="20">
        <f t="shared" si="7"/>
        <v>3.2171800318767055E-2</v>
      </c>
      <c r="AO10" s="20">
        <f t="shared" si="7"/>
        <v>2.8186826984439056E-2</v>
      </c>
      <c r="AP10" s="20">
        <f t="shared" si="7"/>
        <v>2.5399654038325954E-2</v>
      </c>
      <c r="AQ10" s="20">
        <f t="shared" si="7"/>
        <v>2.3307513030948187E-2</v>
      </c>
      <c r="AR10" s="20">
        <f t="shared" si="7"/>
        <v>2.1661570543216685E-2</v>
      </c>
      <c r="AS10" s="20">
        <f t="shared" si="7"/>
        <v>2.0322445093177193E-2</v>
      </c>
      <c r="AT10" s="20">
        <f t="shared" si="7"/>
        <v>1.9205089319742203E-2</v>
      </c>
      <c r="AW10" s="20">
        <f t="shared" si="16"/>
        <v>-0.12907958189248386</v>
      </c>
      <c r="AX10" s="20">
        <f t="shared" si="8"/>
        <v>-5.1906838887310063E-2</v>
      </c>
      <c r="AY10" s="20">
        <f t="shared" si="8"/>
        <v>-3.8592496979584182E-2</v>
      </c>
      <c r="AZ10" s="20">
        <f t="shared" si="8"/>
        <v>-3.2171800318767055E-2</v>
      </c>
      <c r="BA10" s="20">
        <f t="shared" si="8"/>
        <v>-2.8186826984439056E-2</v>
      </c>
      <c r="BB10" s="20">
        <f t="shared" si="8"/>
        <v>-2.5399654038325954E-2</v>
      </c>
      <c r="BC10" s="20">
        <f t="shared" si="8"/>
        <v>-2.3307513030948187E-2</v>
      </c>
      <c r="BD10" s="20">
        <f t="shared" si="8"/>
        <v>-2.1661570543216685E-2</v>
      </c>
      <c r="BE10" s="20">
        <f t="shared" si="8"/>
        <v>-2.0322445093177193E-2</v>
      </c>
      <c r="BF10" s="20">
        <f t="shared" si="8"/>
        <v>-1.9205089319742203E-2</v>
      </c>
    </row>
    <row r="11" spans="1:58" s="13" customFormat="1" x14ac:dyDescent="0.3">
      <c r="E11" s="53">
        <v>0.1</v>
      </c>
      <c r="F11" s="13">
        <f t="shared" si="9"/>
        <v>0.75</v>
      </c>
      <c r="G11" s="13">
        <f t="shared" si="10"/>
        <v>0.03</v>
      </c>
      <c r="H11" s="18">
        <f t="shared" si="11"/>
        <v>0.82500000000000007</v>
      </c>
      <c r="I11" s="18">
        <f t="shared" si="12"/>
        <v>0.03</v>
      </c>
      <c r="J11" s="57">
        <f t="shared" si="13"/>
        <v>3.6363636363636362E-2</v>
      </c>
      <c r="K11" s="18"/>
      <c r="L11" s="18"/>
      <c r="M11" s="18"/>
      <c r="N11" s="18"/>
      <c r="O11" s="18"/>
      <c r="P11" s="18"/>
      <c r="Q11" s="18"/>
      <c r="R11" s="18"/>
      <c r="S11" s="18"/>
      <c r="T11" s="18"/>
      <c r="U11" s="18"/>
      <c r="V11" s="18"/>
      <c r="W11" s="18"/>
      <c r="X11" s="18"/>
      <c r="Y11" s="18"/>
      <c r="Z11" s="18"/>
      <c r="AA11" s="18"/>
      <c r="AB11" s="18"/>
      <c r="AC11" s="18"/>
      <c r="AD11" s="18"/>
      <c r="AE11" s="18"/>
      <c r="AF11" s="19">
        <f t="shared" si="14"/>
        <v>0.1</v>
      </c>
      <c r="AG11" s="18">
        <f t="shared" si="6"/>
        <v>7.5000000000000011E-2</v>
      </c>
      <c r="AH11" s="18">
        <f t="shared" si="15"/>
        <v>4.2426406871192854E-2</v>
      </c>
      <c r="AK11" s="20">
        <f t="shared" si="7"/>
        <v>0.12907958189248386</v>
      </c>
      <c r="AL11" s="20">
        <f t="shared" si="7"/>
        <v>5.1906838887310063E-2</v>
      </c>
      <c r="AM11" s="20">
        <f t="shared" si="7"/>
        <v>3.8592496979584182E-2</v>
      </c>
      <c r="AN11" s="20">
        <f t="shared" si="7"/>
        <v>3.2171800318767055E-2</v>
      </c>
      <c r="AO11" s="20">
        <f t="shared" si="7"/>
        <v>2.8186826984439056E-2</v>
      </c>
      <c r="AP11" s="20">
        <f t="shared" si="7"/>
        <v>2.5399654038325954E-2</v>
      </c>
      <c r="AQ11" s="20">
        <f t="shared" si="7"/>
        <v>2.3307513030948187E-2</v>
      </c>
      <c r="AR11" s="20">
        <f t="shared" si="7"/>
        <v>2.1661570543216685E-2</v>
      </c>
      <c r="AS11" s="20">
        <f t="shared" si="7"/>
        <v>2.0322445093177193E-2</v>
      </c>
      <c r="AT11" s="20">
        <f t="shared" si="7"/>
        <v>1.9205089319742203E-2</v>
      </c>
      <c r="AW11" s="20">
        <f t="shared" si="16"/>
        <v>-0.12907958189248386</v>
      </c>
      <c r="AX11" s="20">
        <f t="shared" si="8"/>
        <v>-5.1906838887310063E-2</v>
      </c>
      <c r="AY11" s="20">
        <f t="shared" si="8"/>
        <v>-3.8592496979584182E-2</v>
      </c>
      <c r="AZ11" s="20">
        <f t="shared" si="8"/>
        <v>-3.2171800318767055E-2</v>
      </c>
      <c r="BA11" s="20">
        <f t="shared" si="8"/>
        <v>-2.8186826984439056E-2</v>
      </c>
      <c r="BB11" s="20">
        <f t="shared" si="8"/>
        <v>-2.5399654038325954E-2</v>
      </c>
      <c r="BC11" s="20">
        <f t="shared" si="8"/>
        <v>-2.3307513030948187E-2</v>
      </c>
      <c r="BD11" s="20">
        <f t="shared" si="8"/>
        <v>-2.1661570543216685E-2</v>
      </c>
      <c r="BE11" s="20">
        <f t="shared" si="8"/>
        <v>-2.0322445093177193E-2</v>
      </c>
      <c r="BF11" s="20">
        <f t="shared" si="8"/>
        <v>-1.9205089319742203E-2</v>
      </c>
    </row>
    <row r="12" spans="1:58" s="13" customFormat="1" x14ac:dyDescent="0.3">
      <c r="E12" s="53">
        <v>0.12</v>
      </c>
      <c r="F12" s="13">
        <f t="shared" si="9"/>
        <v>0.75</v>
      </c>
      <c r="G12" s="13">
        <f t="shared" si="10"/>
        <v>0.03</v>
      </c>
      <c r="H12" s="18">
        <f t="shared" si="11"/>
        <v>0.84000000000000008</v>
      </c>
      <c r="I12" s="18">
        <f t="shared" si="12"/>
        <v>0.03</v>
      </c>
      <c r="J12" s="57">
        <f t="shared" si="13"/>
        <v>3.5714285714285712E-2</v>
      </c>
      <c r="K12" s="18"/>
      <c r="L12" s="18"/>
      <c r="M12" s="18"/>
      <c r="N12" s="18"/>
      <c r="O12" s="18"/>
      <c r="P12" s="18"/>
      <c r="Q12" s="18"/>
      <c r="R12" s="18"/>
      <c r="S12" s="18"/>
      <c r="T12" s="18"/>
      <c r="U12" s="18"/>
      <c r="V12" s="18"/>
      <c r="W12" s="18"/>
      <c r="X12" s="18"/>
      <c r="Y12" s="18"/>
      <c r="Z12" s="18"/>
      <c r="AA12" s="18"/>
      <c r="AB12" s="18"/>
      <c r="AC12" s="18"/>
      <c r="AD12" s="18"/>
      <c r="AE12" s="18"/>
      <c r="AF12" s="19">
        <f t="shared" si="14"/>
        <v>0.12</v>
      </c>
      <c r="AG12" s="18">
        <f t="shared" si="6"/>
        <v>0.09</v>
      </c>
      <c r="AH12" s="18">
        <f t="shared" si="15"/>
        <v>4.2426406871192854E-2</v>
      </c>
      <c r="AK12" s="20">
        <f t="shared" si="7"/>
        <v>0.12907958189248386</v>
      </c>
      <c r="AL12" s="20">
        <f t="shared" si="7"/>
        <v>5.1906838887310063E-2</v>
      </c>
      <c r="AM12" s="20">
        <f t="shared" si="7"/>
        <v>3.8592496979584182E-2</v>
      </c>
      <c r="AN12" s="20">
        <f t="shared" si="7"/>
        <v>3.2171800318767055E-2</v>
      </c>
      <c r="AO12" s="20">
        <f t="shared" si="7"/>
        <v>2.8186826984439056E-2</v>
      </c>
      <c r="AP12" s="20">
        <f t="shared" si="7"/>
        <v>2.5399654038325954E-2</v>
      </c>
      <c r="AQ12" s="20">
        <f t="shared" si="7"/>
        <v>2.3307513030948187E-2</v>
      </c>
      <c r="AR12" s="20">
        <f t="shared" si="7"/>
        <v>2.1661570543216685E-2</v>
      </c>
      <c r="AS12" s="20">
        <f t="shared" si="7"/>
        <v>2.0322445093177193E-2</v>
      </c>
      <c r="AT12" s="20">
        <f t="shared" si="7"/>
        <v>1.9205089319742203E-2</v>
      </c>
      <c r="AW12" s="20">
        <f t="shared" si="16"/>
        <v>-0.12907958189248386</v>
      </c>
      <c r="AX12" s="20">
        <f t="shared" si="8"/>
        <v>-5.1906838887310063E-2</v>
      </c>
      <c r="AY12" s="20">
        <f t="shared" si="8"/>
        <v>-3.8592496979584182E-2</v>
      </c>
      <c r="AZ12" s="20">
        <f t="shared" si="8"/>
        <v>-3.2171800318767055E-2</v>
      </c>
      <c r="BA12" s="20">
        <f t="shared" si="8"/>
        <v>-2.8186826984439056E-2</v>
      </c>
      <c r="BB12" s="20">
        <f t="shared" si="8"/>
        <v>-2.5399654038325954E-2</v>
      </c>
      <c r="BC12" s="20">
        <f t="shared" si="8"/>
        <v>-2.3307513030948187E-2</v>
      </c>
      <c r="BD12" s="20">
        <f t="shared" si="8"/>
        <v>-2.1661570543216685E-2</v>
      </c>
      <c r="BE12" s="20">
        <f t="shared" si="8"/>
        <v>-2.0322445093177193E-2</v>
      </c>
      <c r="BF12" s="20">
        <f t="shared" si="8"/>
        <v>-1.9205089319742203E-2</v>
      </c>
    </row>
    <row r="13" spans="1:58" s="13" customFormat="1" x14ac:dyDescent="0.3">
      <c r="E13" s="53">
        <v>0.14000000000000001</v>
      </c>
      <c r="F13" s="13">
        <f t="shared" si="9"/>
        <v>0.75</v>
      </c>
      <c r="G13" s="13">
        <f t="shared" si="10"/>
        <v>0.03</v>
      </c>
      <c r="H13" s="18">
        <f t="shared" si="11"/>
        <v>0.85500000000000009</v>
      </c>
      <c r="I13" s="18">
        <f t="shared" si="12"/>
        <v>0.03</v>
      </c>
      <c r="J13" s="57">
        <f t="shared" si="13"/>
        <v>3.5087719298245612E-2</v>
      </c>
      <c r="K13" s="18"/>
      <c r="L13" s="18"/>
      <c r="M13" s="18"/>
      <c r="N13" s="18"/>
      <c r="O13" s="18"/>
      <c r="P13" s="18"/>
      <c r="Q13" s="18"/>
      <c r="R13" s="18"/>
      <c r="S13" s="18"/>
      <c r="T13" s="18"/>
      <c r="U13" s="18"/>
      <c r="V13" s="18"/>
      <c r="W13" s="18"/>
      <c r="X13" s="18"/>
      <c r="Y13" s="18"/>
      <c r="Z13" s="18"/>
      <c r="AA13" s="18"/>
      <c r="AB13" s="18"/>
      <c r="AC13" s="18"/>
      <c r="AD13" s="18"/>
      <c r="AE13" s="18"/>
      <c r="AF13" s="19">
        <f t="shared" si="14"/>
        <v>0.14000000000000001</v>
      </c>
      <c r="AG13" s="18">
        <f t="shared" si="6"/>
        <v>0.10500000000000001</v>
      </c>
      <c r="AH13" s="18">
        <f t="shared" si="15"/>
        <v>4.2426406871192854E-2</v>
      </c>
      <c r="AK13" s="20">
        <f t="shared" si="7"/>
        <v>0.12907958189248386</v>
      </c>
      <c r="AL13" s="20">
        <f t="shared" si="7"/>
        <v>5.1906838887310063E-2</v>
      </c>
      <c r="AM13" s="20">
        <f t="shared" si="7"/>
        <v>3.8592496979584182E-2</v>
      </c>
      <c r="AN13" s="20">
        <f t="shared" si="7"/>
        <v>3.2171800318767055E-2</v>
      </c>
      <c r="AO13" s="20">
        <f t="shared" si="7"/>
        <v>2.8186826984439056E-2</v>
      </c>
      <c r="AP13" s="20">
        <f t="shared" si="7"/>
        <v>2.5399654038325954E-2</v>
      </c>
      <c r="AQ13" s="20">
        <f t="shared" si="7"/>
        <v>2.3307513030948187E-2</v>
      </c>
      <c r="AR13" s="20">
        <f t="shared" si="7"/>
        <v>2.1661570543216685E-2</v>
      </c>
      <c r="AS13" s="20">
        <f t="shared" si="7"/>
        <v>2.0322445093177193E-2</v>
      </c>
      <c r="AT13" s="20">
        <f t="shared" si="7"/>
        <v>1.9205089319742203E-2</v>
      </c>
      <c r="AW13" s="20">
        <f t="shared" si="16"/>
        <v>-0.12907958189248386</v>
      </c>
      <c r="AX13" s="20">
        <f t="shared" si="8"/>
        <v>-5.1906838887310063E-2</v>
      </c>
      <c r="AY13" s="20">
        <f t="shared" si="8"/>
        <v>-3.8592496979584182E-2</v>
      </c>
      <c r="AZ13" s="20">
        <f t="shared" si="8"/>
        <v>-3.2171800318767055E-2</v>
      </c>
      <c r="BA13" s="20">
        <f t="shared" si="8"/>
        <v>-2.8186826984439056E-2</v>
      </c>
      <c r="BB13" s="20">
        <f t="shared" si="8"/>
        <v>-2.5399654038325954E-2</v>
      </c>
      <c r="BC13" s="20">
        <f t="shared" si="8"/>
        <v>-2.3307513030948187E-2</v>
      </c>
      <c r="BD13" s="20">
        <f t="shared" si="8"/>
        <v>-2.1661570543216685E-2</v>
      </c>
      <c r="BE13" s="20">
        <f t="shared" si="8"/>
        <v>-2.0322445093177193E-2</v>
      </c>
      <c r="BF13" s="20">
        <f t="shared" si="8"/>
        <v>-1.9205089319742203E-2</v>
      </c>
    </row>
    <row r="14" spans="1:58" s="13" customFormat="1" x14ac:dyDescent="0.3">
      <c r="E14" s="53">
        <v>0.16</v>
      </c>
      <c r="F14" s="13">
        <f t="shared" si="9"/>
        <v>0.75</v>
      </c>
      <c r="G14" s="13">
        <f t="shared" si="10"/>
        <v>0.03</v>
      </c>
      <c r="H14" s="18">
        <f t="shared" si="11"/>
        <v>0.86999999999999988</v>
      </c>
      <c r="I14" s="18">
        <f t="shared" si="12"/>
        <v>0.03</v>
      </c>
      <c r="J14" s="57">
        <f t="shared" si="13"/>
        <v>3.4482758620689662E-2</v>
      </c>
      <c r="K14" s="18"/>
      <c r="L14" s="18"/>
      <c r="M14" s="18"/>
      <c r="N14" s="18"/>
      <c r="O14" s="18"/>
      <c r="P14" s="18"/>
      <c r="Q14" s="18"/>
      <c r="R14" s="18"/>
      <c r="S14" s="18"/>
      <c r="T14" s="18"/>
      <c r="U14" s="18"/>
      <c r="V14" s="18"/>
      <c r="W14" s="18"/>
      <c r="X14" s="18"/>
      <c r="Y14" s="18"/>
      <c r="Z14" s="18"/>
      <c r="AA14" s="18"/>
      <c r="AB14" s="18"/>
      <c r="AC14" s="18"/>
      <c r="AD14" s="18"/>
      <c r="AE14" s="18"/>
      <c r="AF14" s="19">
        <f t="shared" si="14"/>
        <v>0.16</v>
      </c>
      <c r="AG14" s="18">
        <f t="shared" si="6"/>
        <v>0.12</v>
      </c>
      <c r="AH14" s="18">
        <f t="shared" si="15"/>
        <v>4.2426406871192854E-2</v>
      </c>
      <c r="AK14" s="20">
        <f t="shared" si="7"/>
        <v>0.12907958189248386</v>
      </c>
      <c r="AL14" s="20">
        <f t="shared" si="7"/>
        <v>5.1906838887310063E-2</v>
      </c>
      <c r="AM14" s="20">
        <f t="shared" si="7"/>
        <v>3.8592496979584182E-2</v>
      </c>
      <c r="AN14" s="20">
        <f t="shared" si="7"/>
        <v>3.2171800318767055E-2</v>
      </c>
      <c r="AO14" s="20">
        <f t="shared" si="7"/>
        <v>2.8186826984439056E-2</v>
      </c>
      <c r="AP14" s="20">
        <f t="shared" si="7"/>
        <v>2.5399654038325954E-2</v>
      </c>
      <c r="AQ14" s="20">
        <f t="shared" si="7"/>
        <v>2.3307513030948187E-2</v>
      </c>
      <c r="AR14" s="20">
        <f t="shared" si="7"/>
        <v>2.1661570543216685E-2</v>
      </c>
      <c r="AS14" s="20">
        <f t="shared" si="7"/>
        <v>2.0322445093177193E-2</v>
      </c>
      <c r="AT14" s="20">
        <f t="shared" si="7"/>
        <v>1.9205089319742203E-2</v>
      </c>
      <c r="AW14" s="20">
        <f t="shared" si="16"/>
        <v>-0.12907958189248386</v>
      </c>
      <c r="AX14" s="20">
        <f t="shared" si="8"/>
        <v>-5.1906838887310063E-2</v>
      </c>
      <c r="AY14" s="20">
        <f t="shared" si="8"/>
        <v>-3.8592496979584182E-2</v>
      </c>
      <c r="AZ14" s="20">
        <f t="shared" si="8"/>
        <v>-3.2171800318767055E-2</v>
      </c>
      <c r="BA14" s="20">
        <f t="shared" si="8"/>
        <v>-2.8186826984439056E-2</v>
      </c>
      <c r="BB14" s="20">
        <f t="shared" si="8"/>
        <v>-2.5399654038325954E-2</v>
      </c>
      <c r="BC14" s="20">
        <f t="shared" si="8"/>
        <v>-2.3307513030948187E-2</v>
      </c>
      <c r="BD14" s="20">
        <f t="shared" si="8"/>
        <v>-2.1661570543216685E-2</v>
      </c>
      <c r="BE14" s="20">
        <f t="shared" si="8"/>
        <v>-2.0322445093177193E-2</v>
      </c>
      <c r="BF14" s="20">
        <f t="shared" si="8"/>
        <v>-1.9205089319742203E-2</v>
      </c>
    </row>
    <row r="15" spans="1:58" s="13" customFormat="1" x14ac:dyDescent="0.3">
      <c r="H15" s="18"/>
      <c r="I15" s="18"/>
      <c r="J15" s="18"/>
      <c r="K15" s="18"/>
      <c r="L15" s="18"/>
      <c r="M15" s="18"/>
      <c r="N15" s="18"/>
      <c r="O15" s="18"/>
      <c r="P15" s="18"/>
      <c r="Q15" s="18"/>
      <c r="R15" s="18"/>
      <c r="S15" s="18"/>
      <c r="T15" s="18"/>
      <c r="U15" s="18"/>
      <c r="V15" s="18"/>
      <c r="W15" s="18"/>
      <c r="X15" s="18"/>
      <c r="Y15" s="18"/>
      <c r="Z15" s="18"/>
      <c r="AA15" s="18"/>
      <c r="AB15" s="18"/>
      <c r="AC15" s="18"/>
      <c r="AD15" s="18"/>
      <c r="AE15" s="18"/>
      <c r="AF15" s="21"/>
      <c r="AG15" s="21"/>
      <c r="AH15" s="21"/>
      <c r="AK15" s="22"/>
      <c r="AL15" s="22"/>
      <c r="AM15" s="22"/>
      <c r="AN15" s="22"/>
      <c r="AO15" s="22"/>
      <c r="AP15" s="22"/>
      <c r="AQ15" s="22"/>
      <c r="AR15" s="22"/>
      <c r="AS15" s="22"/>
      <c r="AT15" s="22"/>
      <c r="AW15" s="20"/>
      <c r="AX15" s="20"/>
      <c r="AY15" s="20"/>
      <c r="AZ15" s="20"/>
      <c r="BA15" s="20"/>
      <c r="BB15" s="20"/>
      <c r="BC15" s="20"/>
      <c r="BD15" s="20"/>
      <c r="BE15" s="20"/>
      <c r="BF15" s="20"/>
    </row>
    <row r="16" spans="1:58" s="13" customFormat="1" x14ac:dyDescent="0.3">
      <c r="E16" s="14" t="s">
        <v>22</v>
      </c>
      <c r="H16" s="18"/>
      <c r="I16" s="18"/>
      <c r="J16" s="18"/>
      <c r="K16" s="18"/>
      <c r="L16" s="18"/>
      <c r="M16" s="18"/>
      <c r="N16" s="18"/>
      <c r="O16" s="18"/>
      <c r="P16" s="18"/>
      <c r="Q16" s="18"/>
      <c r="R16" s="18"/>
      <c r="S16" s="18"/>
      <c r="T16" s="18"/>
      <c r="U16" s="18"/>
      <c r="V16" s="18"/>
      <c r="W16" s="18"/>
      <c r="X16" s="18"/>
      <c r="Y16" s="18"/>
      <c r="Z16" s="18"/>
      <c r="AA16" s="18"/>
      <c r="AB16" s="18"/>
      <c r="AC16" s="18"/>
      <c r="AD16" s="18"/>
      <c r="AE16" s="18"/>
      <c r="AJ16" s="13" t="s">
        <v>4</v>
      </c>
      <c r="AK16" s="20">
        <f>(AK6-$AG6)/($AH6/SQRT(AK$3))</f>
        <v>4.3026527297494619</v>
      </c>
      <c r="AL16" s="20">
        <f t="shared" ref="AL16:AT16" si="17">(AL6-$AG6)/($AH6/SQRT(AL$3))</f>
        <v>2.4469118511449688</v>
      </c>
      <c r="AM16" s="20">
        <f t="shared" si="17"/>
        <v>2.2281388519862744</v>
      </c>
      <c r="AN16" s="20">
        <f t="shared" si="17"/>
        <v>2.1447866879178039</v>
      </c>
      <c r="AO16" s="20">
        <f t="shared" si="17"/>
        <v>2.1009220402410378</v>
      </c>
      <c r="AP16" s="20">
        <f t="shared" si="17"/>
        <v>2.0738730679040245</v>
      </c>
      <c r="AQ16" s="20">
        <f t="shared" si="17"/>
        <v>2.0555294386428731</v>
      </c>
      <c r="AR16" s="20">
        <f t="shared" si="17"/>
        <v>2.0422724563012378</v>
      </c>
      <c r="AS16" s="20">
        <f t="shared" si="17"/>
        <v>2.0322445093177191</v>
      </c>
      <c r="AT16" s="20">
        <f t="shared" si="17"/>
        <v>2.0243941639119702</v>
      </c>
      <c r="AV16" s="13" t="s">
        <v>4</v>
      </c>
      <c r="AW16" s="20">
        <f>(-$AG6+AW6)/($AH6/SQRT(AW$3))</f>
        <v>-4.3026527297494619</v>
      </c>
      <c r="AX16" s="20">
        <f t="shared" ref="AX16:BF16" si="18">(-$AG6+AX6)/($AH6/SQRT(AX$3))</f>
        <v>-2.4469118511449688</v>
      </c>
      <c r="AY16" s="20">
        <f t="shared" si="18"/>
        <v>-2.2281388519862744</v>
      </c>
      <c r="AZ16" s="20">
        <f t="shared" si="18"/>
        <v>-2.1447866879178039</v>
      </c>
      <c r="BA16" s="20">
        <f t="shared" si="18"/>
        <v>-2.1009220402410378</v>
      </c>
      <c r="BB16" s="20">
        <f t="shared" si="18"/>
        <v>-2.0738730679040245</v>
      </c>
      <c r="BC16" s="20">
        <f t="shared" si="18"/>
        <v>-2.0555294386428731</v>
      </c>
      <c r="BD16" s="20">
        <f t="shared" si="18"/>
        <v>-2.0422724563012378</v>
      </c>
      <c r="BE16" s="20">
        <f t="shared" si="18"/>
        <v>-2.0322445093177191</v>
      </c>
      <c r="BF16" s="20">
        <f t="shared" si="18"/>
        <v>-2.0243941639119702</v>
      </c>
    </row>
    <row r="17" spans="5:58" s="13" customFormat="1" x14ac:dyDescent="0.3">
      <c r="F17" s="130" t="s">
        <v>20</v>
      </c>
      <c r="G17" s="130"/>
      <c r="H17" s="130"/>
      <c r="I17" s="130"/>
      <c r="J17" s="130"/>
      <c r="K17" s="130"/>
      <c r="L17" s="130"/>
      <c r="M17" s="130"/>
      <c r="N17" s="130"/>
      <c r="O17" s="130"/>
      <c r="P17" s="21"/>
      <c r="Q17" s="21"/>
      <c r="R17" s="21"/>
      <c r="S17" s="21"/>
      <c r="T17" s="21"/>
      <c r="U17" s="21"/>
      <c r="V17" s="21"/>
      <c r="W17" s="21"/>
      <c r="X17" s="21"/>
      <c r="Y17" s="21"/>
      <c r="Z17" s="21"/>
      <c r="AA17" s="21"/>
      <c r="AB17" s="21"/>
      <c r="AC17" s="21"/>
      <c r="AD17" s="21"/>
      <c r="AE17" s="21"/>
      <c r="AF17" s="19"/>
      <c r="AG17" s="19"/>
      <c r="AH17" s="19"/>
      <c r="AK17" s="20">
        <f t="shared" ref="AK17:AT24" si="19">(AK7-$AG7)/($AH7/SQRT(AK$3))</f>
        <v>3.8026527297494623</v>
      </c>
      <c r="AL17" s="20">
        <f t="shared" si="19"/>
        <v>1.7398050699584213</v>
      </c>
      <c r="AM17" s="20">
        <f t="shared" si="19"/>
        <v>1.3621134482018358</v>
      </c>
      <c r="AN17" s="20">
        <f t="shared" si="19"/>
        <v>1.1447866879178037</v>
      </c>
      <c r="AO17" s="20">
        <f t="shared" si="19"/>
        <v>0.98288805149114311</v>
      </c>
      <c r="AP17" s="20">
        <f t="shared" si="19"/>
        <v>0.84912819651243587</v>
      </c>
      <c r="AQ17" s="20">
        <f t="shared" si="19"/>
        <v>0.73265378311057794</v>
      </c>
      <c r="AR17" s="20">
        <f t="shared" si="19"/>
        <v>0.62805889392814285</v>
      </c>
      <c r="AS17" s="20">
        <f t="shared" si="19"/>
        <v>0.53224450931771927</v>
      </c>
      <c r="AT17" s="20">
        <f t="shared" si="19"/>
        <v>0.4432553338277806</v>
      </c>
      <c r="AW17" s="20">
        <f t="shared" ref="AW17:BF24" si="20">(-$AG7+AW7)/($AH7/SQRT(AW$3))</f>
        <v>-4.8026527297494628</v>
      </c>
      <c r="AX17" s="20">
        <f t="shared" si="20"/>
        <v>-3.1540186323315158</v>
      </c>
      <c r="AY17" s="20">
        <f t="shared" si="20"/>
        <v>-3.0941642557707127</v>
      </c>
      <c r="AZ17" s="20">
        <f t="shared" si="20"/>
        <v>-3.1447866879178039</v>
      </c>
      <c r="BA17" s="20">
        <f t="shared" si="20"/>
        <v>-3.2189560289909327</v>
      </c>
      <c r="BB17" s="20">
        <f t="shared" si="20"/>
        <v>-3.2986179392956134</v>
      </c>
      <c r="BC17" s="20">
        <f t="shared" si="20"/>
        <v>-3.3784050941751689</v>
      </c>
      <c r="BD17" s="20">
        <f t="shared" si="20"/>
        <v>-3.4564860186743327</v>
      </c>
      <c r="BE17" s="20">
        <f t="shared" si="20"/>
        <v>-3.5322445093177191</v>
      </c>
      <c r="BF17" s="20">
        <f t="shared" si="20"/>
        <v>-3.6055329939961593</v>
      </c>
    </row>
    <row r="18" spans="5:58" s="13" customFormat="1" x14ac:dyDescent="0.3">
      <c r="E18" s="37" t="s">
        <v>21</v>
      </c>
      <c r="F18" s="55">
        <v>2</v>
      </c>
      <c r="G18" s="55">
        <v>4</v>
      </c>
      <c r="H18" s="55">
        <v>6</v>
      </c>
      <c r="I18" s="55">
        <v>8</v>
      </c>
      <c r="J18" s="55">
        <v>10</v>
      </c>
      <c r="K18" s="55">
        <v>12</v>
      </c>
      <c r="L18" s="55">
        <v>14</v>
      </c>
      <c r="M18" s="55">
        <v>16</v>
      </c>
      <c r="N18" s="55">
        <v>18</v>
      </c>
      <c r="O18" s="55">
        <v>20</v>
      </c>
      <c r="AF18" s="19"/>
      <c r="AG18" s="19"/>
      <c r="AH18" s="19"/>
      <c r="AK18" s="20">
        <f t="shared" si="19"/>
        <v>3.3026527297494623</v>
      </c>
      <c r="AL18" s="20">
        <f t="shared" si="19"/>
        <v>1.0326982887718739</v>
      </c>
      <c r="AM18" s="20">
        <f t="shared" si="19"/>
        <v>0.49608804441739729</v>
      </c>
      <c r="AN18" s="20">
        <f t="shared" si="19"/>
        <v>0.14478668791780375</v>
      </c>
      <c r="AO18" s="20">
        <f t="shared" si="19"/>
        <v>-0.13514593725875174</v>
      </c>
      <c r="AP18" s="20">
        <f t="shared" si="19"/>
        <v>-0.37561667487915285</v>
      </c>
      <c r="AQ18" s="20">
        <f t="shared" si="19"/>
        <v>-0.59022187242171731</v>
      </c>
      <c r="AR18" s="20">
        <f t="shared" si="19"/>
        <v>-0.78615466844495208</v>
      </c>
      <c r="AS18" s="20">
        <f t="shared" si="19"/>
        <v>-0.96775549068228039</v>
      </c>
      <c r="AT18" s="20">
        <f t="shared" si="19"/>
        <v>-1.1378834962564091</v>
      </c>
      <c r="AW18" s="20">
        <f t="shared" si="20"/>
        <v>-5.3026527297494619</v>
      </c>
      <c r="AX18" s="20">
        <f t="shared" si="20"/>
        <v>-3.8611254135180642</v>
      </c>
      <c r="AY18" s="20">
        <f t="shared" si="20"/>
        <v>-3.9601896595551511</v>
      </c>
      <c r="AZ18" s="20">
        <f t="shared" si="20"/>
        <v>-4.1447866879178035</v>
      </c>
      <c r="BA18" s="20">
        <f t="shared" si="20"/>
        <v>-4.3369900177408276</v>
      </c>
      <c r="BB18" s="20">
        <f t="shared" si="20"/>
        <v>-4.5233628106872024</v>
      </c>
      <c r="BC18" s="20">
        <f t="shared" si="20"/>
        <v>-4.7012807497074638</v>
      </c>
      <c r="BD18" s="20">
        <f t="shared" si="20"/>
        <v>-4.8706995810474272</v>
      </c>
      <c r="BE18" s="20">
        <f t="shared" si="20"/>
        <v>-5.0322445093177182</v>
      </c>
      <c r="BF18" s="20">
        <f t="shared" si="20"/>
        <v>-5.1866718240803493</v>
      </c>
    </row>
    <row r="19" spans="5:58" s="13" customFormat="1" x14ac:dyDescent="0.3">
      <c r="E19" s="38">
        <f t="shared" ref="E19:E25" si="21">E6</f>
        <v>0</v>
      </c>
      <c r="F19" s="24">
        <f>AW26+(1-AK26)</f>
        <v>5.0000000000000044E-2</v>
      </c>
      <c r="G19" s="24">
        <f t="shared" ref="G19:O27" si="22">AX26+(1-AL26)</f>
        <v>5.0000000000000072E-2</v>
      </c>
      <c r="H19" s="24">
        <f t="shared" si="22"/>
        <v>5.0000000000000031E-2</v>
      </c>
      <c r="I19" s="24">
        <f t="shared" si="22"/>
        <v>5.0000000000000017E-2</v>
      </c>
      <c r="J19" s="24">
        <f t="shared" si="22"/>
        <v>5.0000000000000065E-2</v>
      </c>
      <c r="K19" s="24">
        <f t="shared" si="22"/>
        <v>5.0000000000000225E-2</v>
      </c>
      <c r="L19" s="24">
        <f t="shared" si="22"/>
        <v>4.9999999999999878E-2</v>
      </c>
      <c r="M19" s="24">
        <f t="shared" si="22"/>
        <v>4.999999999999985E-2</v>
      </c>
      <c r="N19" s="24">
        <f t="shared" si="22"/>
        <v>0.05</v>
      </c>
      <c r="O19" s="24">
        <f t="shared" si="22"/>
        <v>5.0000000000000044E-2</v>
      </c>
      <c r="P19" s="21"/>
      <c r="Q19" s="21"/>
      <c r="R19" s="21"/>
      <c r="S19" s="21"/>
      <c r="T19" s="21"/>
      <c r="U19" s="21"/>
      <c r="V19" s="21"/>
      <c r="W19" s="21"/>
      <c r="X19" s="21"/>
      <c r="Y19" s="21"/>
      <c r="Z19" s="21"/>
      <c r="AA19" s="21"/>
      <c r="AB19" s="21"/>
      <c r="AC19" s="21"/>
      <c r="AD19" s="21"/>
      <c r="AE19" s="21"/>
      <c r="AF19" s="19"/>
      <c r="AG19" s="19"/>
      <c r="AH19" s="19"/>
      <c r="AK19" s="20">
        <f t="shared" si="19"/>
        <v>2.8026527297494623</v>
      </c>
      <c r="AL19" s="20">
        <f t="shared" si="19"/>
        <v>0.32559150758532629</v>
      </c>
      <c r="AM19" s="20">
        <f t="shared" si="19"/>
        <v>-0.36993735936704114</v>
      </c>
      <c r="AN19" s="20">
        <f t="shared" si="19"/>
        <v>-0.85521331208219631</v>
      </c>
      <c r="AO19" s="20">
        <f t="shared" si="19"/>
        <v>-1.2531799260086467</v>
      </c>
      <c r="AP19" s="20">
        <f t="shared" si="19"/>
        <v>-1.6003615462707417</v>
      </c>
      <c r="AQ19" s="20">
        <f t="shared" si="19"/>
        <v>-1.9130975279540126</v>
      </c>
      <c r="AR19" s="20">
        <f t="shared" si="19"/>
        <v>-2.200368230818047</v>
      </c>
      <c r="AS19" s="20">
        <f t="shared" si="19"/>
        <v>-2.4677554906822801</v>
      </c>
      <c r="AT19" s="20">
        <f t="shared" si="19"/>
        <v>-2.7190223263405988</v>
      </c>
      <c r="AW19" s="20">
        <f t="shared" si="20"/>
        <v>-5.8026527297494619</v>
      </c>
      <c r="AX19" s="20">
        <f t="shared" si="20"/>
        <v>-4.5682321947046107</v>
      </c>
      <c r="AY19" s="20">
        <f t="shared" si="20"/>
        <v>-4.8262150633395899</v>
      </c>
      <c r="AZ19" s="20">
        <f t="shared" si="20"/>
        <v>-5.1447866879178035</v>
      </c>
      <c r="BA19" s="20">
        <f t="shared" si="20"/>
        <v>-5.4550240064907225</v>
      </c>
      <c r="BB19" s="20">
        <f t="shared" si="20"/>
        <v>-5.7481076820787917</v>
      </c>
      <c r="BC19" s="20">
        <f t="shared" si="20"/>
        <v>-6.0241564052397587</v>
      </c>
      <c r="BD19" s="20">
        <f t="shared" si="20"/>
        <v>-6.2849131434205221</v>
      </c>
      <c r="BE19" s="20">
        <f t="shared" si="20"/>
        <v>-6.5322445093177182</v>
      </c>
      <c r="BF19" s="20">
        <f t="shared" si="20"/>
        <v>-6.7678106541645384</v>
      </c>
    </row>
    <row r="20" spans="5:58" s="13" customFormat="1" x14ac:dyDescent="0.3">
      <c r="E20" s="38">
        <f t="shared" si="21"/>
        <v>0.02</v>
      </c>
      <c r="F20" s="24">
        <f t="shared" ref="F20:F27" si="23">AW27+(1-AK27)</f>
        <v>5.1722182954372253E-2</v>
      </c>
      <c r="G20" s="24">
        <f t="shared" si="22"/>
        <v>7.6130031579926677E-2</v>
      </c>
      <c r="H20" s="24">
        <f t="shared" si="22"/>
        <v>0.10720843929718261</v>
      </c>
      <c r="I20" s="24">
        <f t="shared" si="22"/>
        <v>0.13932888196106907</v>
      </c>
      <c r="J20" s="24">
        <f t="shared" si="22"/>
        <v>0.17172507524254116</v>
      </c>
      <c r="K20" s="24">
        <f t="shared" si="22"/>
        <v>0.20411411045158326</v>
      </c>
      <c r="L20" s="24">
        <f t="shared" si="22"/>
        <v>0.23631530449692617</v>
      </c>
      <c r="M20" s="24">
        <f t="shared" si="22"/>
        <v>0.268187497748267</v>
      </c>
      <c r="N20" s="24">
        <f t="shared" si="22"/>
        <v>0.29961329064578301</v>
      </c>
      <c r="O20" s="24">
        <f t="shared" si="22"/>
        <v>0.33049343880888604</v>
      </c>
      <c r="P20" s="21"/>
      <c r="Q20" s="21"/>
      <c r="R20" s="21"/>
      <c r="S20" s="21"/>
      <c r="T20" s="21"/>
      <c r="U20" s="21"/>
      <c r="V20" s="21"/>
      <c r="W20" s="21"/>
      <c r="X20" s="21"/>
      <c r="Y20" s="21"/>
      <c r="Z20" s="21"/>
      <c r="AA20" s="21"/>
      <c r="AB20" s="21"/>
      <c r="AC20" s="21"/>
      <c r="AD20" s="21"/>
      <c r="AE20" s="21"/>
      <c r="AF20" s="19"/>
      <c r="AG20" s="19"/>
      <c r="AH20" s="19"/>
      <c r="AK20" s="20">
        <f t="shared" si="19"/>
        <v>2.3026527297494623</v>
      </c>
      <c r="AL20" s="20">
        <f t="shared" si="19"/>
        <v>-0.38151527360122117</v>
      </c>
      <c r="AM20" s="20">
        <f t="shared" si="19"/>
        <v>-1.2359627631514796</v>
      </c>
      <c r="AN20" s="20">
        <f t="shared" si="19"/>
        <v>-1.8552133120821963</v>
      </c>
      <c r="AO20" s="20">
        <f t="shared" si="19"/>
        <v>-2.3712139147585414</v>
      </c>
      <c r="AP20" s="20">
        <f t="shared" si="19"/>
        <v>-2.8251064176623304</v>
      </c>
      <c r="AQ20" s="20">
        <f t="shared" si="19"/>
        <v>-3.2359731834863075</v>
      </c>
      <c r="AR20" s="20">
        <f t="shared" si="19"/>
        <v>-3.6145817931911419</v>
      </c>
      <c r="AS20" s="20">
        <f t="shared" si="19"/>
        <v>-3.9677554906822792</v>
      </c>
      <c r="AT20" s="20">
        <f t="shared" si="19"/>
        <v>-4.3001611564247888</v>
      </c>
      <c r="AW20" s="20">
        <f t="shared" si="20"/>
        <v>-6.3026527297494619</v>
      </c>
      <c r="AX20" s="20">
        <f t="shared" si="20"/>
        <v>-5.2753389758911586</v>
      </c>
      <c r="AY20" s="20">
        <f t="shared" si="20"/>
        <v>-5.6922404671240283</v>
      </c>
      <c r="AZ20" s="20">
        <f t="shared" si="20"/>
        <v>-6.1447866879178035</v>
      </c>
      <c r="BA20" s="20">
        <f t="shared" si="20"/>
        <v>-6.5730579952406174</v>
      </c>
      <c r="BB20" s="20">
        <f t="shared" si="20"/>
        <v>-6.9728525534703794</v>
      </c>
      <c r="BC20" s="20">
        <f t="shared" si="20"/>
        <v>-7.3470320607720545</v>
      </c>
      <c r="BD20" s="20">
        <f t="shared" si="20"/>
        <v>-7.699126705793617</v>
      </c>
      <c r="BE20" s="20">
        <f t="shared" si="20"/>
        <v>-8.0322445093177173</v>
      </c>
      <c r="BF20" s="20">
        <f t="shared" si="20"/>
        <v>-8.3489494842487293</v>
      </c>
    </row>
    <row r="21" spans="5:58" s="13" customFormat="1" x14ac:dyDescent="0.3">
      <c r="E21" s="38">
        <f t="shared" si="21"/>
        <v>0.04</v>
      </c>
      <c r="F21" s="24">
        <f t="shared" si="23"/>
        <v>5.7253034994964501E-2</v>
      </c>
      <c r="G21" s="24">
        <f t="shared" si="22"/>
        <v>0.17495706256817717</v>
      </c>
      <c r="H21" s="24">
        <f t="shared" si="22"/>
        <v>0.31661987792904694</v>
      </c>
      <c r="I21" s="24">
        <f t="shared" si="22"/>
        <v>0.44396730240910753</v>
      </c>
      <c r="J21" s="24">
        <f t="shared" si="22"/>
        <v>0.55320043419699505</v>
      </c>
      <c r="K21" s="24">
        <f t="shared" si="22"/>
        <v>0.64468436764151282</v>
      </c>
      <c r="L21" s="24">
        <f t="shared" si="22"/>
        <v>0.71996831181274246</v>
      </c>
      <c r="M21" s="24">
        <f t="shared" si="22"/>
        <v>0.781045381660881</v>
      </c>
      <c r="N21" s="24">
        <f t="shared" si="22"/>
        <v>0.83000754639332486</v>
      </c>
      <c r="O21" s="24">
        <f t="shared" si="22"/>
        <v>0.86885725549236137</v>
      </c>
      <c r="P21" s="21"/>
      <c r="Q21" s="21"/>
      <c r="R21" s="21"/>
      <c r="S21" s="21"/>
      <c r="T21" s="21"/>
      <c r="U21" s="21"/>
      <c r="V21" s="21"/>
      <c r="W21" s="21"/>
      <c r="X21" s="21"/>
      <c r="Y21" s="21"/>
      <c r="Z21" s="21"/>
      <c r="AA21" s="21"/>
      <c r="AB21" s="21"/>
      <c r="AC21" s="21"/>
      <c r="AD21" s="21"/>
      <c r="AE21" s="21"/>
      <c r="AF21" s="19"/>
      <c r="AG21" s="19"/>
      <c r="AH21" s="19"/>
      <c r="AK21" s="20">
        <f t="shared" si="19"/>
        <v>1.8026527297494619</v>
      </c>
      <c r="AL21" s="20">
        <f t="shared" si="19"/>
        <v>-1.0886220547877692</v>
      </c>
      <c r="AM21" s="20">
        <f t="shared" si="19"/>
        <v>-2.1019881669359188</v>
      </c>
      <c r="AN21" s="20">
        <f t="shared" si="19"/>
        <v>-2.855213312082197</v>
      </c>
      <c r="AO21" s="20">
        <f t="shared" si="19"/>
        <v>-3.4892479035084372</v>
      </c>
      <c r="AP21" s="20">
        <f t="shared" si="19"/>
        <v>-4.0498512890539207</v>
      </c>
      <c r="AQ21" s="20">
        <f t="shared" si="19"/>
        <v>-4.5588488390186042</v>
      </c>
      <c r="AR21" s="20">
        <f t="shared" si="19"/>
        <v>-5.0287953555642382</v>
      </c>
      <c r="AS21" s="20">
        <f t="shared" si="19"/>
        <v>-5.4677554906822801</v>
      </c>
      <c r="AT21" s="20">
        <f t="shared" si="19"/>
        <v>-5.8812999865089797</v>
      </c>
      <c r="AW21" s="20">
        <f t="shared" si="20"/>
        <v>-6.8026527297494628</v>
      </c>
      <c r="AX21" s="20">
        <f t="shared" si="20"/>
        <v>-5.9824457570777065</v>
      </c>
      <c r="AY21" s="20">
        <f t="shared" si="20"/>
        <v>-6.5582658709084676</v>
      </c>
      <c r="AZ21" s="20">
        <f t="shared" si="20"/>
        <v>-7.1447866879178044</v>
      </c>
      <c r="BA21" s="20">
        <f t="shared" si="20"/>
        <v>-7.6910919839905132</v>
      </c>
      <c r="BB21" s="20">
        <f t="shared" si="20"/>
        <v>-8.1975974248619696</v>
      </c>
      <c r="BC21" s="20">
        <f t="shared" si="20"/>
        <v>-8.6699077163043512</v>
      </c>
      <c r="BD21" s="20">
        <f t="shared" si="20"/>
        <v>-9.1133402681667128</v>
      </c>
      <c r="BE21" s="20">
        <f t="shared" si="20"/>
        <v>-9.5322445093177191</v>
      </c>
      <c r="BF21" s="20">
        <f t="shared" si="20"/>
        <v>-9.9300883143329202</v>
      </c>
    </row>
    <row r="22" spans="5:58" s="13" customFormat="1" x14ac:dyDescent="0.3">
      <c r="E22" s="38">
        <f t="shared" si="21"/>
        <v>0.06</v>
      </c>
      <c r="F22" s="24">
        <f t="shared" si="23"/>
        <v>6.7829720070390787E-2</v>
      </c>
      <c r="G22" s="24">
        <f t="shared" si="22"/>
        <v>0.37980305697912281</v>
      </c>
      <c r="H22" s="24">
        <f t="shared" si="22"/>
        <v>0.64077608734391889</v>
      </c>
      <c r="I22" s="24">
        <f t="shared" si="22"/>
        <v>0.79665882039797031</v>
      </c>
      <c r="J22" s="24">
        <f t="shared" si="22"/>
        <v>0.88692992716811359</v>
      </c>
      <c r="K22" s="24">
        <f t="shared" si="22"/>
        <v>0.93811351102547003</v>
      </c>
      <c r="L22" s="24">
        <f t="shared" si="22"/>
        <v>0.96659681996550029</v>
      </c>
      <c r="M22" s="24">
        <f t="shared" si="22"/>
        <v>0.98219043110978299</v>
      </c>
      <c r="N22" s="24">
        <f t="shared" si="22"/>
        <v>0.99060676066029607</v>
      </c>
      <c r="O22" s="24">
        <f t="shared" si="22"/>
        <v>0.99509320872908957</v>
      </c>
      <c r="P22" s="21"/>
      <c r="Q22" s="21"/>
      <c r="R22" s="21"/>
      <c r="S22" s="21"/>
      <c r="T22" s="21"/>
      <c r="U22" s="21"/>
      <c r="V22" s="21"/>
      <c r="W22" s="21"/>
      <c r="X22" s="21"/>
      <c r="Y22" s="21"/>
      <c r="Z22" s="21"/>
      <c r="AA22" s="21"/>
      <c r="AB22" s="21"/>
      <c r="AC22" s="21"/>
      <c r="AD22" s="21"/>
      <c r="AE22" s="21"/>
      <c r="AF22" s="19"/>
      <c r="AG22" s="19"/>
      <c r="AH22" s="19"/>
      <c r="AK22" s="20">
        <f t="shared" si="19"/>
        <v>1.3026527297494623</v>
      </c>
      <c r="AL22" s="20">
        <f t="shared" si="19"/>
        <v>-1.795728835974316</v>
      </c>
      <c r="AM22" s="20">
        <f t="shared" si="19"/>
        <v>-2.9680135707203563</v>
      </c>
      <c r="AN22" s="20">
        <f t="shared" si="19"/>
        <v>-3.8552133120821961</v>
      </c>
      <c r="AO22" s="20">
        <f t="shared" si="19"/>
        <v>-4.6072818922583307</v>
      </c>
      <c r="AP22" s="20">
        <f t="shared" si="19"/>
        <v>-5.2745961604455083</v>
      </c>
      <c r="AQ22" s="20">
        <f t="shared" si="19"/>
        <v>-5.8817244945508982</v>
      </c>
      <c r="AR22" s="20">
        <f t="shared" si="19"/>
        <v>-6.4430089179373322</v>
      </c>
      <c r="AS22" s="20">
        <f t="shared" si="19"/>
        <v>-6.9677554906822783</v>
      </c>
      <c r="AT22" s="20">
        <f t="shared" si="19"/>
        <v>-7.4624388165931679</v>
      </c>
      <c r="AW22" s="20">
        <f t="shared" si="20"/>
        <v>-7.3026527297494619</v>
      </c>
      <c r="AX22" s="20">
        <f t="shared" si="20"/>
        <v>-6.6895525382642536</v>
      </c>
      <c r="AY22" s="20">
        <f t="shared" si="20"/>
        <v>-7.424291274692906</v>
      </c>
      <c r="AZ22" s="20">
        <f t="shared" si="20"/>
        <v>-8.1447866879178044</v>
      </c>
      <c r="BA22" s="20">
        <f t="shared" si="20"/>
        <v>-8.8091259727404072</v>
      </c>
      <c r="BB22" s="20">
        <f t="shared" si="20"/>
        <v>-9.4223422962535572</v>
      </c>
      <c r="BC22" s="20">
        <f t="shared" si="20"/>
        <v>-9.9927833718366443</v>
      </c>
      <c r="BD22" s="20">
        <f t="shared" si="20"/>
        <v>-10.527553830539807</v>
      </c>
      <c r="BE22" s="20">
        <f t="shared" si="20"/>
        <v>-11.032244509317717</v>
      </c>
      <c r="BF22" s="20">
        <f t="shared" si="20"/>
        <v>-11.511227144417107</v>
      </c>
    </row>
    <row r="23" spans="5:58" s="13" customFormat="1" x14ac:dyDescent="0.3">
      <c r="E23" s="38">
        <f t="shared" si="21"/>
        <v>0.08</v>
      </c>
      <c r="F23" s="24">
        <f t="shared" si="23"/>
        <v>8.607030151550224E-2</v>
      </c>
      <c r="G23" s="24">
        <f t="shared" si="22"/>
        <v>0.64295372725842803</v>
      </c>
      <c r="H23" s="24">
        <f t="shared" si="22"/>
        <v>0.87774142045214132</v>
      </c>
      <c r="I23" s="24">
        <f t="shared" si="22"/>
        <v>0.95764143974233951</v>
      </c>
      <c r="J23" s="24">
        <f t="shared" si="22"/>
        <v>0.98545535997998701</v>
      </c>
      <c r="K23" s="24">
        <f t="shared" si="22"/>
        <v>0.99507202295533115</v>
      </c>
      <c r="L23" s="24">
        <f t="shared" si="22"/>
        <v>0.99835258775795055</v>
      </c>
      <c r="M23" s="24">
        <f t="shared" si="22"/>
        <v>0.99945608377904127</v>
      </c>
      <c r="N23" s="24">
        <f t="shared" si="22"/>
        <v>0.99982242942383759</v>
      </c>
      <c r="O23" s="24">
        <f t="shared" si="22"/>
        <v>0.99994261371815729</v>
      </c>
      <c r="P23" s="21"/>
      <c r="Q23" s="21"/>
      <c r="R23" s="21"/>
      <c r="S23" s="21"/>
      <c r="T23" s="21"/>
      <c r="U23" s="21"/>
      <c r="V23" s="21"/>
      <c r="W23" s="21"/>
      <c r="X23" s="21"/>
      <c r="Y23" s="21"/>
      <c r="Z23" s="21"/>
      <c r="AA23" s="21"/>
      <c r="AB23" s="21"/>
      <c r="AC23" s="21"/>
      <c r="AD23" s="21"/>
      <c r="AE23" s="21"/>
      <c r="AK23" s="20">
        <f t="shared" si="19"/>
        <v>0.80265272974946178</v>
      </c>
      <c r="AL23" s="20">
        <f t="shared" si="19"/>
        <v>-2.5028356171608643</v>
      </c>
      <c r="AM23" s="20">
        <f t="shared" si="19"/>
        <v>-3.8340389745047956</v>
      </c>
      <c r="AN23" s="20">
        <f t="shared" si="19"/>
        <v>-4.8552133120821974</v>
      </c>
      <c r="AO23" s="20">
        <f t="shared" si="19"/>
        <v>-5.7253158810082274</v>
      </c>
      <c r="AP23" s="20">
        <f t="shared" si="19"/>
        <v>-6.4993410318370985</v>
      </c>
      <c r="AQ23" s="20">
        <f t="shared" si="19"/>
        <v>-7.204600150083194</v>
      </c>
      <c r="AR23" s="20">
        <f t="shared" si="19"/>
        <v>-7.857222480310428</v>
      </c>
      <c r="AS23" s="20">
        <f t="shared" si="19"/>
        <v>-8.4677554906822792</v>
      </c>
      <c r="AT23" s="20">
        <f t="shared" si="19"/>
        <v>-9.0435776466773596</v>
      </c>
      <c r="AW23" s="20">
        <f t="shared" si="20"/>
        <v>-7.8026527297494628</v>
      </c>
      <c r="AX23" s="20">
        <f t="shared" si="20"/>
        <v>-7.3966593194508015</v>
      </c>
      <c r="AY23" s="20">
        <f t="shared" si="20"/>
        <v>-8.2903166784773443</v>
      </c>
      <c r="AZ23" s="20">
        <f t="shared" si="20"/>
        <v>-9.1447866879178061</v>
      </c>
      <c r="BA23" s="20">
        <f t="shared" si="20"/>
        <v>-9.9271599614903039</v>
      </c>
      <c r="BB23" s="20">
        <f t="shared" si="20"/>
        <v>-10.647087167645147</v>
      </c>
      <c r="BC23" s="20">
        <f t="shared" si="20"/>
        <v>-11.315659027368941</v>
      </c>
      <c r="BD23" s="20">
        <f t="shared" si="20"/>
        <v>-11.941767392912903</v>
      </c>
      <c r="BE23" s="20">
        <f t="shared" si="20"/>
        <v>-12.532244509317717</v>
      </c>
      <c r="BF23" s="20">
        <f t="shared" si="20"/>
        <v>-13.092365974501298</v>
      </c>
    </row>
    <row r="24" spans="5:58" s="13" customFormat="1" x14ac:dyDescent="0.3">
      <c r="E24" s="38">
        <f t="shared" si="21"/>
        <v>0.1</v>
      </c>
      <c r="F24" s="24">
        <f t="shared" si="23"/>
        <v>0.11707896771506028</v>
      </c>
      <c r="G24" s="24">
        <f t="shared" si="22"/>
        <v>0.8414383611014794</v>
      </c>
      <c r="H24" s="24">
        <f t="shared" si="22"/>
        <v>0.9690969638103617</v>
      </c>
      <c r="I24" s="24">
        <f t="shared" si="22"/>
        <v>0.99364325904472783</v>
      </c>
      <c r="J24" s="24">
        <f t="shared" si="22"/>
        <v>0.99869096741957475</v>
      </c>
      <c r="K24" s="24">
        <f t="shared" si="22"/>
        <v>0.99973296534290323</v>
      </c>
      <c r="L24" s="24">
        <f t="shared" si="22"/>
        <v>0.9999461475608058</v>
      </c>
      <c r="M24" s="24">
        <f t="shared" si="22"/>
        <v>0.99998926148056433</v>
      </c>
      <c r="N24" s="24">
        <f t="shared" si="22"/>
        <v>0.99999788101420539</v>
      </c>
      <c r="O24" s="24">
        <f t="shared" si="22"/>
        <v>0.99999958585604065</v>
      </c>
      <c r="P24" s="21"/>
      <c r="Q24" s="21"/>
      <c r="R24" s="21"/>
      <c r="S24" s="21"/>
      <c r="T24" s="21"/>
      <c r="U24" s="21"/>
      <c r="V24" s="21"/>
      <c r="W24" s="21"/>
      <c r="X24" s="21"/>
      <c r="Y24" s="21"/>
      <c r="Z24" s="21"/>
      <c r="AA24" s="21"/>
      <c r="AB24" s="21"/>
      <c r="AC24" s="21"/>
      <c r="AD24" s="21"/>
      <c r="AE24" s="21"/>
      <c r="AK24" s="20">
        <f t="shared" si="19"/>
        <v>0.30265272974946228</v>
      </c>
      <c r="AL24" s="20">
        <f t="shared" si="19"/>
        <v>-3.2099423983474105</v>
      </c>
      <c r="AM24" s="20">
        <f t="shared" si="19"/>
        <v>-4.7000643782892331</v>
      </c>
      <c r="AN24" s="20">
        <f t="shared" si="19"/>
        <v>-5.8552133120821965</v>
      </c>
      <c r="AO24" s="20">
        <f t="shared" si="19"/>
        <v>-6.8433498697581205</v>
      </c>
      <c r="AP24" s="20">
        <f t="shared" si="19"/>
        <v>-7.7240859032286862</v>
      </c>
      <c r="AQ24" s="20">
        <f t="shared" si="19"/>
        <v>-8.527475805615488</v>
      </c>
      <c r="AR24" s="20">
        <f t="shared" si="19"/>
        <v>-9.2714360426835221</v>
      </c>
      <c r="AS24" s="20">
        <f t="shared" si="19"/>
        <v>-9.9677554906822774</v>
      </c>
      <c r="AT24" s="20">
        <f t="shared" si="19"/>
        <v>-10.624716476761547</v>
      </c>
      <c r="AW24" s="20">
        <f t="shared" si="20"/>
        <v>-8.3026527297494628</v>
      </c>
      <c r="AX24" s="20">
        <f t="shared" si="20"/>
        <v>-8.1037661006373494</v>
      </c>
      <c r="AY24" s="20">
        <f t="shared" si="20"/>
        <v>-9.15634208226178</v>
      </c>
      <c r="AZ24" s="20">
        <f t="shared" si="20"/>
        <v>-10.144786687917803</v>
      </c>
      <c r="BA24" s="20">
        <f t="shared" si="20"/>
        <v>-11.045193950240197</v>
      </c>
      <c r="BB24" s="20">
        <f t="shared" si="20"/>
        <v>-11.871832039036734</v>
      </c>
      <c r="BC24" s="20">
        <f t="shared" si="20"/>
        <v>-12.638534682901236</v>
      </c>
      <c r="BD24" s="20">
        <f t="shared" si="20"/>
        <v>-13.355980955285997</v>
      </c>
      <c r="BE24" s="20">
        <f t="shared" si="20"/>
        <v>-14.032244509317715</v>
      </c>
      <c r="BF24" s="20">
        <f t="shared" si="20"/>
        <v>-14.673504804585489</v>
      </c>
    </row>
    <row r="25" spans="5:58" s="13" customFormat="1" x14ac:dyDescent="0.3">
      <c r="E25" s="38">
        <f t="shared" si="21"/>
        <v>0.12</v>
      </c>
      <c r="F25" s="24">
        <f t="shared" si="23"/>
        <v>0.17036986822686317</v>
      </c>
      <c r="G25" s="24">
        <f t="shared" si="22"/>
        <v>0.93893259591375522</v>
      </c>
      <c r="H25" s="24">
        <f t="shared" si="22"/>
        <v>0.99296444651625804</v>
      </c>
      <c r="I25" s="24">
        <f t="shared" si="22"/>
        <v>0.99912581803460321</v>
      </c>
      <c r="J25" s="24">
        <f t="shared" si="22"/>
        <v>0.99989067057344394</v>
      </c>
      <c r="K25" s="24">
        <f t="shared" si="22"/>
        <v>0.99998641869145721</v>
      </c>
      <c r="L25" s="24">
        <f t="shared" si="22"/>
        <v>0.99999832918204501</v>
      </c>
      <c r="M25" s="24">
        <f t="shared" si="22"/>
        <v>0.99999979649161408</v>
      </c>
      <c r="N25" s="24">
        <f t="shared" si="22"/>
        <v>0.99999997544572605</v>
      </c>
      <c r="O25" s="24">
        <f t="shared" si="22"/>
        <v>0.99999999706315901</v>
      </c>
      <c r="AK25" s="22"/>
      <c r="AL25" s="22"/>
      <c r="AM25" s="22"/>
      <c r="AN25" s="22"/>
      <c r="AO25" s="22"/>
      <c r="AP25" s="22"/>
      <c r="AQ25" s="22"/>
      <c r="AR25" s="22"/>
      <c r="AS25" s="22"/>
      <c r="AT25" s="22"/>
      <c r="AW25" s="22"/>
      <c r="AX25" s="22"/>
      <c r="AY25" s="22"/>
      <c r="AZ25" s="22"/>
      <c r="BA25" s="22"/>
      <c r="BB25" s="22"/>
      <c r="BC25" s="22"/>
      <c r="BD25" s="22"/>
      <c r="BE25" s="22"/>
      <c r="BF25" s="22"/>
    </row>
    <row r="26" spans="5:58" s="13" customFormat="1" x14ac:dyDescent="0.3">
      <c r="E26" s="38">
        <v>0.14000000000000001</v>
      </c>
      <c r="F26" s="24">
        <f t="shared" si="23"/>
        <v>0.26121506858982502</v>
      </c>
      <c r="G26" s="24">
        <f t="shared" si="22"/>
        <v>0.97698172438407305</v>
      </c>
      <c r="H26" s="24">
        <f t="shared" si="22"/>
        <v>0.99835578750455234</v>
      </c>
      <c r="I26" s="24">
        <f t="shared" si="22"/>
        <v>0.99987275871829573</v>
      </c>
      <c r="J26" s="24">
        <f t="shared" si="22"/>
        <v>0.99999006697534842</v>
      </c>
      <c r="K26" s="24">
        <f t="shared" si="22"/>
        <v>0.99999922842076394</v>
      </c>
      <c r="L26" s="24">
        <f t="shared" si="22"/>
        <v>0.99999994055570385</v>
      </c>
      <c r="M26" s="24">
        <f t="shared" si="22"/>
        <v>0.99999999546005169</v>
      </c>
      <c r="N26" s="24">
        <f t="shared" si="22"/>
        <v>0.9999999996561667</v>
      </c>
      <c r="O26" s="24">
        <f t="shared" si="22"/>
        <v>0.99999999997416222</v>
      </c>
      <c r="AJ26" s="13" t="s">
        <v>5</v>
      </c>
      <c r="AK26" s="20">
        <f>_xlfn.T.DIST(AK16,AK$4,TRUE)</f>
        <v>0.97499999999999998</v>
      </c>
      <c r="AL26" s="20">
        <f t="shared" ref="AL26:AT26" si="24">_xlfn.T.DIST(AL16,AL$4,TRUE)</f>
        <v>0.97499999999999998</v>
      </c>
      <c r="AM26" s="20">
        <f t="shared" si="24"/>
        <v>0.97499999999999998</v>
      </c>
      <c r="AN26" s="20">
        <f t="shared" si="24"/>
        <v>0.97499999999999998</v>
      </c>
      <c r="AO26" s="20">
        <f t="shared" si="24"/>
        <v>0.97499999999999998</v>
      </c>
      <c r="AP26" s="20">
        <f t="shared" si="24"/>
        <v>0.97499999999999987</v>
      </c>
      <c r="AQ26" s="20">
        <f t="shared" si="24"/>
        <v>0.97500000000000009</v>
      </c>
      <c r="AR26" s="20">
        <f t="shared" si="24"/>
        <v>0.97500000000000009</v>
      </c>
      <c r="AS26" s="20">
        <f t="shared" si="24"/>
        <v>0.97499999999999998</v>
      </c>
      <c r="AT26" s="20">
        <f t="shared" si="24"/>
        <v>0.97499999999999998</v>
      </c>
      <c r="AV26" s="13" t="s">
        <v>5</v>
      </c>
      <c r="AW26" s="20">
        <f>_xlfn.T.DIST(AW16,AW$4,TRUE)</f>
        <v>2.5000000000000019E-2</v>
      </c>
      <c r="AX26" s="20">
        <f t="shared" ref="AX26:BF26" si="25">_xlfn.T.DIST(AX16,AX$4,TRUE)</f>
        <v>2.500000000000005E-2</v>
      </c>
      <c r="AY26" s="20">
        <f t="shared" si="25"/>
        <v>2.5000000000000005E-2</v>
      </c>
      <c r="AZ26" s="20">
        <f t="shared" si="25"/>
        <v>2.4999999999999994E-2</v>
      </c>
      <c r="BA26" s="20">
        <f t="shared" si="25"/>
        <v>2.5000000000000043E-2</v>
      </c>
      <c r="BB26" s="20">
        <f t="shared" si="25"/>
        <v>2.5000000000000095E-2</v>
      </c>
      <c r="BC26" s="20">
        <f t="shared" si="25"/>
        <v>2.4999999999999967E-2</v>
      </c>
      <c r="BD26" s="20">
        <f t="shared" si="25"/>
        <v>2.4999999999999942E-2</v>
      </c>
      <c r="BE26" s="20">
        <f t="shared" si="25"/>
        <v>2.4999999999999984E-2</v>
      </c>
      <c r="BF26" s="20">
        <f t="shared" si="25"/>
        <v>2.5000000000000026E-2</v>
      </c>
    </row>
    <row r="27" spans="5:58" s="13" customFormat="1" x14ac:dyDescent="0.3">
      <c r="E27" s="38">
        <v>0.16</v>
      </c>
      <c r="F27" s="24">
        <f t="shared" si="23"/>
        <v>0.40246457573073863</v>
      </c>
      <c r="G27" s="24">
        <f t="shared" si="22"/>
        <v>0.99091052403790636</v>
      </c>
      <c r="H27" s="24">
        <f t="shared" si="22"/>
        <v>0.99958102975982543</v>
      </c>
      <c r="I27" s="24">
        <f t="shared" si="22"/>
        <v>0.99997913490393442</v>
      </c>
      <c r="J27" s="24">
        <f>BA34+(1-AO34)</f>
        <v>0.99999895083232593</v>
      </c>
      <c r="K27" s="24">
        <f t="shared" si="22"/>
        <v>0.9999999474309893</v>
      </c>
      <c r="L27" s="24">
        <f t="shared" si="22"/>
        <v>0.99999999738401424</v>
      </c>
      <c r="M27" s="24">
        <f t="shared" si="22"/>
        <v>0.99999999987079591</v>
      </c>
      <c r="N27" s="24">
        <f t="shared" si="22"/>
        <v>0.99999999999366529</v>
      </c>
      <c r="O27" s="24">
        <f t="shared" si="22"/>
        <v>0.99999999999969158</v>
      </c>
      <c r="AK27" s="20">
        <f t="shared" ref="AK27:AT34" si="26">_xlfn.T.DIST(AK17,AK$4,TRUE)</f>
        <v>0.96864020198972356</v>
      </c>
      <c r="AL27" s="20">
        <f t="shared" si="26"/>
        <v>0.93372695022586638</v>
      </c>
      <c r="AM27" s="20">
        <f t="shared" si="26"/>
        <v>0.89847309049683732</v>
      </c>
      <c r="AN27" s="20">
        <f t="shared" si="26"/>
        <v>0.86425387130348208</v>
      </c>
      <c r="AO27" s="20">
        <f t="shared" si="26"/>
        <v>0.83065485653899085</v>
      </c>
      <c r="AP27" s="20">
        <f t="shared" si="26"/>
        <v>0.79752228227219435</v>
      </c>
      <c r="AQ27" s="20">
        <f t="shared" si="26"/>
        <v>0.7648381751505533</v>
      </c>
      <c r="AR27" s="20">
        <f t="shared" si="26"/>
        <v>0.73264115308384237</v>
      </c>
      <c r="AS27" s="20">
        <f t="shared" si="26"/>
        <v>0.70099104177271798</v>
      </c>
      <c r="AT27" s="20">
        <f t="shared" si="26"/>
        <v>0.66995276464462794</v>
      </c>
      <c r="AW27" s="20">
        <f t="shared" ref="AW27:BF34" si="27">_xlfn.T.DIST(AW17,AW$4,TRUE)</f>
        <v>2.0362384944095809E-2</v>
      </c>
      <c r="AX27" s="20">
        <f t="shared" si="27"/>
        <v>9.8569818057930598E-3</v>
      </c>
      <c r="AY27" s="20">
        <f t="shared" si="27"/>
        <v>5.6815297940199334E-3</v>
      </c>
      <c r="AZ27" s="20">
        <f t="shared" si="27"/>
        <v>3.5827532645511645E-3</v>
      </c>
      <c r="BA27" s="20">
        <f t="shared" si="27"/>
        <v>2.3799317815320067E-3</v>
      </c>
      <c r="BB27" s="20">
        <f t="shared" si="27"/>
        <v>1.636392723777599E-3</v>
      </c>
      <c r="BC27" s="20">
        <f t="shared" si="27"/>
        <v>1.1534796474794635E-3</v>
      </c>
      <c r="BD27" s="20">
        <f t="shared" si="27"/>
        <v>8.2865083210939235E-4</v>
      </c>
      <c r="BE27" s="20">
        <f t="shared" si="27"/>
        <v>6.0433241850100128E-4</v>
      </c>
      <c r="BF27" s="20">
        <f t="shared" si="27"/>
        <v>4.4620345351399307E-4</v>
      </c>
    </row>
    <row r="28" spans="5:58" s="13" customFormat="1" x14ac:dyDescent="0.3">
      <c r="E28" s="23"/>
      <c r="AK28" s="20">
        <f t="shared" si="26"/>
        <v>0.95963341573913286</v>
      </c>
      <c r="AL28" s="20">
        <f t="shared" si="26"/>
        <v>0.8292186304564193</v>
      </c>
      <c r="AM28" s="20">
        <f t="shared" si="26"/>
        <v>0.68472293261682515</v>
      </c>
      <c r="AN28" s="20">
        <f t="shared" si="26"/>
        <v>0.55652849272689786</v>
      </c>
      <c r="AO28" s="20">
        <f t="shared" si="26"/>
        <v>0.44699814976380997</v>
      </c>
      <c r="AP28" s="20">
        <f t="shared" si="26"/>
        <v>0.35539963656190676</v>
      </c>
      <c r="AQ28" s="20">
        <f t="shared" si="26"/>
        <v>0.28006866282622744</v>
      </c>
      <c r="AR28" s="20">
        <f t="shared" si="26"/>
        <v>0.21897139651350966</v>
      </c>
      <c r="AS28" s="20">
        <f t="shared" si="26"/>
        <v>0.17000025451552092</v>
      </c>
      <c r="AT28" s="20">
        <f t="shared" si="26"/>
        <v>0.13114644461928984</v>
      </c>
      <c r="AW28" s="20">
        <f t="shared" si="27"/>
        <v>1.6886450734097357E-2</v>
      </c>
      <c r="AX28" s="20">
        <f t="shared" si="27"/>
        <v>4.1756930245964805E-3</v>
      </c>
      <c r="AY28" s="20">
        <f t="shared" si="27"/>
        <v>1.3428105458721058E-3</v>
      </c>
      <c r="AZ28" s="20">
        <f t="shared" si="27"/>
        <v>4.9579513600536977E-4</v>
      </c>
      <c r="BA28" s="20">
        <f t="shared" si="27"/>
        <v>1.9858396080504035E-4</v>
      </c>
      <c r="BB28" s="20">
        <f t="shared" si="27"/>
        <v>8.4004203419582398E-5</v>
      </c>
      <c r="BC28" s="20">
        <f t="shared" si="27"/>
        <v>3.6974638969925699E-5</v>
      </c>
      <c r="BD28" s="20">
        <f t="shared" si="27"/>
        <v>1.6778174390630847E-5</v>
      </c>
      <c r="BE28" s="20">
        <f t="shared" si="27"/>
        <v>7.8009088457701502E-6</v>
      </c>
      <c r="BF28" s="20">
        <f t="shared" si="27"/>
        <v>3.7001116511715589E-6</v>
      </c>
    </row>
    <row r="29" spans="5:58" s="13" customFormat="1" x14ac:dyDescent="0.3">
      <c r="AK29" s="20">
        <f t="shared" si="26"/>
        <v>0.94638954291975386</v>
      </c>
      <c r="AL29" s="20">
        <f t="shared" si="26"/>
        <v>0.62210574017815556</v>
      </c>
      <c r="AM29" s="20">
        <f t="shared" si="26"/>
        <v>0.35957176964912285</v>
      </c>
      <c r="AN29" s="20">
        <f t="shared" si="26"/>
        <v>0.20341563585641459</v>
      </c>
      <c r="AO29" s="20">
        <f t="shared" si="26"/>
        <v>0.11308760035971747</v>
      </c>
      <c r="AP29" s="20">
        <f t="shared" si="26"/>
        <v>6.1890887819858534E-2</v>
      </c>
      <c r="AQ29" s="20">
        <f t="shared" si="26"/>
        <v>3.3404336721759319E-2</v>
      </c>
      <c r="AR29" s="20">
        <f t="shared" si="26"/>
        <v>1.7809884149799286E-2</v>
      </c>
      <c r="AS29" s="20">
        <f t="shared" si="26"/>
        <v>9.3933277615011468E-3</v>
      </c>
      <c r="AT29" s="20">
        <f t="shared" si="26"/>
        <v>4.9068166614079879E-3</v>
      </c>
      <c r="AW29" s="20">
        <f t="shared" si="27"/>
        <v>1.4219262990144641E-2</v>
      </c>
      <c r="AX29" s="20">
        <f t="shared" si="27"/>
        <v>1.9087971572783709E-3</v>
      </c>
      <c r="AY29" s="20">
        <f t="shared" si="27"/>
        <v>3.4785699304176596E-4</v>
      </c>
      <c r="AZ29" s="20">
        <f t="shared" si="27"/>
        <v>7.4456254384822214E-5</v>
      </c>
      <c r="BA29" s="20">
        <f t="shared" si="27"/>
        <v>1.7527527831051619E-5</v>
      </c>
      <c r="BB29" s="20">
        <f t="shared" si="27"/>
        <v>4.3988453285077736E-6</v>
      </c>
      <c r="BC29" s="20">
        <f t="shared" si="27"/>
        <v>1.1566872596828734E-6</v>
      </c>
      <c r="BD29" s="20">
        <f t="shared" si="27"/>
        <v>3.1525958229315752E-7</v>
      </c>
      <c r="BE29" s="20">
        <f t="shared" si="27"/>
        <v>8.8421797164216369E-8</v>
      </c>
      <c r="BF29" s="20">
        <f t="shared" si="27"/>
        <v>2.5390497544142701E-8</v>
      </c>
    </row>
    <row r="30" spans="5:58" s="13" customFormat="1" x14ac:dyDescent="0.3">
      <c r="AK30" s="20">
        <f t="shared" si="26"/>
        <v>0.92606052953594453</v>
      </c>
      <c r="AL30" s="20">
        <f t="shared" si="26"/>
        <v>0.35798306523996248</v>
      </c>
      <c r="AM30" s="20">
        <f t="shared" si="26"/>
        <v>0.12235879707743529</v>
      </c>
      <c r="AN30" s="20">
        <f t="shared" si="26"/>
        <v>4.2371266346416407E-2</v>
      </c>
      <c r="AO30" s="20">
        <f t="shared" si="26"/>
        <v>1.454642066452635E-2</v>
      </c>
      <c r="AP30" s="20">
        <f t="shared" si="26"/>
        <v>4.9282439500541869E-3</v>
      </c>
      <c r="AQ30" s="20">
        <f t="shared" si="26"/>
        <v>1.6474542569718295E-3</v>
      </c>
      <c r="AR30" s="20">
        <f t="shared" si="26"/>
        <v>5.4392308822420157E-4</v>
      </c>
      <c r="AS30" s="20">
        <f t="shared" si="26"/>
        <v>1.7757173280464331E-4</v>
      </c>
      <c r="AT30" s="20">
        <f t="shared" si="26"/>
        <v>5.738648151525903E-5</v>
      </c>
      <c r="AW30" s="20">
        <f t="shared" si="27"/>
        <v>1.2130831051446779E-2</v>
      </c>
      <c r="AX30" s="20">
        <f t="shared" si="27"/>
        <v>9.367924983905531E-4</v>
      </c>
      <c r="AY30" s="20">
        <f t="shared" si="27"/>
        <v>1.002175295765091E-4</v>
      </c>
      <c r="AZ30" s="20">
        <f t="shared" si="27"/>
        <v>1.2706088755929903E-5</v>
      </c>
      <c r="BA30" s="20">
        <f t="shared" si="27"/>
        <v>1.7806445134478756E-6</v>
      </c>
      <c r="BB30" s="20">
        <f t="shared" si="27"/>
        <v>2.6690538537747419E-7</v>
      </c>
      <c r="BC30" s="20">
        <f t="shared" si="27"/>
        <v>4.201492242717476E-8</v>
      </c>
      <c r="BD30" s="20">
        <f t="shared" si="27"/>
        <v>6.8672654343196349E-9</v>
      </c>
      <c r="BE30" s="20">
        <f t="shared" si="27"/>
        <v>1.1566421999984363E-9</v>
      </c>
      <c r="BF30" s="20">
        <f t="shared" si="27"/>
        <v>1.9967244843442963E-10</v>
      </c>
    </row>
    <row r="31" spans="5:58" s="13" customFormat="1" x14ac:dyDescent="0.3">
      <c r="AK31" s="20">
        <f t="shared" si="26"/>
        <v>0.8933876781704666</v>
      </c>
      <c r="AL31" s="20">
        <f t="shared" si="26"/>
        <v>0.1590513753625532</v>
      </c>
      <c r="AM31" s="20">
        <f t="shared" si="26"/>
        <v>3.0935065076928055E-2</v>
      </c>
      <c r="AN31" s="20">
        <f t="shared" si="26"/>
        <v>6.3592286679708442E-3</v>
      </c>
      <c r="AO31" s="20">
        <f t="shared" si="26"/>
        <v>1.3092462876122895E-3</v>
      </c>
      <c r="AP31" s="20">
        <f t="shared" si="26"/>
        <v>2.6705429594171983E-4</v>
      </c>
      <c r="AQ31" s="20">
        <f t="shared" si="26"/>
        <v>5.3854334439905663E-5</v>
      </c>
      <c r="AR31" s="20">
        <f t="shared" si="26"/>
        <v>1.0738709326405348E-5</v>
      </c>
      <c r="AS31" s="20">
        <f t="shared" si="26"/>
        <v>2.1190053975375893E-6</v>
      </c>
      <c r="AT31" s="20">
        <f t="shared" si="26"/>
        <v>4.1414603310854986E-7</v>
      </c>
      <c r="AW31" s="20">
        <f t="shared" si="27"/>
        <v>1.0466645885526879E-2</v>
      </c>
      <c r="AX31" s="20">
        <f t="shared" si="27"/>
        <v>4.8973646403262217E-4</v>
      </c>
      <c r="AY31" s="20">
        <f t="shared" si="27"/>
        <v>3.2028887289711057E-5</v>
      </c>
      <c r="AZ31" s="20">
        <f t="shared" si="27"/>
        <v>2.4877126987779299E-6</v>
      </c>
      <c r="BA31" s="20">
        <f t="shared" si="27"/>
        <v>2.1370718705004642E-7</v>
      </c>
      <c r="BB31" s="20">
        <f t="shared" si="27"/>
        <v>1.9638844953198963E-8</v>
      </c>
      <c r="BC31" s="20">
        <f t="shared" si="27"/>
        <v>1.8952457006087515E-9</v>
      </c>
      <c r="BD31" s="20">
        <f t="shared" si="27"/>
        <v>1.898907896258536E-10</v>
      </c>
      <c r="BE31" s="20">
        <f t="shared" si="27"/>
        <v>1.960282942666262E-11</v>
      </c>
      <c r="BF31" s="20">
        <f t="shared" si="27"/>
        <v>2.0738360011415473E-12</v>
      </c>
    </row>
    <row r="32" spans="5:58" s="13" customFormat="1" x14ac:dyDescent="0.3">
      <c r="AK32" s="20">
        <f t="shared" si="26"/>
        <v>0.83875020272449441</v>
      </c>
      <c r="AL32" s="20">
        <f t="shared" si="26"/>
        <v>6.1337940606708344E-2</v>
      </c>
      <c r="AM32" s="20">
        <f t="shared" si="26"/>
        <v>7.0468080080474012E-3</v>
      </c>
      <c r="AN32" s="20">
        <f t="shared" si="26"/>
        <v>8.7473732029770318E-4</v>
      </c>
      <c r="AO32" s="20">
        <f t="shared" si="26"/>
        <v>1.0935969103105158E-4</v>
      </c>
      <c r="AP32" s="20">
        <f t="shared" si="26"/>
        <v>1.358307054416761E-5</v>
      </c>
      <c r="AQ32" s="20">
        <f t="shared" si="26"/>
        <v>1.6709255639610735E-6</v>
      </c>
      <c r="AR32" s="20">
        <f t="shared" si="26"/>
        <v>2.0351520246918825E-7</v>
      </c>
      <c r="AS32" s="20">
        <f t="shared" si="26"/>
        <v>2.455471852849016E-8</v>
      </c>
      <c r="AT32" s="20">
        <f t="shared" si="26"/>
        <v>2.9368706694485757E-9</v>
      </c>
      <c r="AW32" s="20">
        <f t="shared" si="27"/>
        <v>9.1200709513575857E-3</v>
      </c>
      <c r="AX32" s="20">
        <f t="shared" si="27"/>
        <v>2.7053652046363127E-4</v>
      </c>
      <c r="AY32" s="20">
        <f t="shared" si="27"/>
        <v>1.1254524305408677E-5</v>
      </c>
      <c r="AZ32" s="20">
        <f t="shared" si="27"/>
        <v>5.5535490093505099E-7</v>
      </c>
      <c r="BA32" s="20">
        <f t="shared" si="27"/>
        <v>3.0264475086459923E-8</v>
      </c>
      <c r="BB32" s="20">
        <f t="shared" si="27"/>
        <v>1.7620014263797773E-9</v>
      </c>
      <c r="BC32" s="20">
        <f t="shared" si="27"/>
        <v>1.076088954995749E-10</v>
      </c>
      <c r="BD32" s="20">
        <f t="shared" si="27"/>
        <v>6.8165643879711342E-12</v>
      </c>
      <c r="BE32" s="20">
        <f t="shared" si="27"/>
        <v>4.4453203211189235E-13</v>
      </c>
      <c r="BF32" s="20">
        <f t="shared" si="27"/>
        <v>2.9687315867014549E-14</v>
      </c>
    </row>
    <row r="33" spans="36:58" s="13" customFormat="1" x14ac:dyDescent="0.3">
      <c r="AK33" s="20">
        <f t="shared" si="26"/>
        <v>0.74680066155976355</v>
      </c>
      <c r="AL33" s="20">
        <f t="shared" si="26"/>
        <v>2.3175049110357653E-2</v>
      </c>
      <c r="AM33" s="20">
        <f t="shared" si="26"/>
        <v>1.6485152396006591E-3</v>
      </c>
      <c r="AN33" s="20">
        <f t="shared" si="26"/>
        <v>1.2738097218458104E-4</v>
      </c>
      <c r="AO33" s="20">
        <f t="shared" si="26"/>
        <v>9.9380212814220985E-6</v>
      </c>
      <c r="AP33" s="20">
        <f t="shared" si="26"/>
        <v>7.7176981293408638E-7</v>
      </c>
      <c r="AQ33" s="20">
        <f t="shared" si="26"/>
        <v>5.9451909217609934E-8</v>
      </c>
      <c r="AR33" s="20">
        <f t="shared" si="26"/>
        <v>4.5402633530685084E-9</v>
      </c>
      <c r="AS33" s="20">
        <f t="shared" si="26"/>
        <v>3.4384673514870773E-10</v>
      </c>
      <c r="AT33" s="20">
        <f t="shared" si="26"/>
        <v>2.5838319338826085E-11</v>
      </c>
      <c r="AW33" s="20">
        <f t="shared" si="27"/>
        <v>8.0157301495885624E-3</v>
      </c>
      <c r="AX33" s="20">
        <f t="shared" si="27"/>
        <v>1.5677349443068094E-4</v>
      </c>
      <c r="AY33" s="20">
        <f t="shared" si="27"/>
        <v>4.3027441529301637E-6</v>
      </c>
      <c r="AZ33" s="20">
        <f t="shared" si="27"/>
        <v>1.3969048024398871E-7</v>
      </c>
      <c r="BA33" s="20">
        <f t="shared" si="27"/>
        <v>4.996629907605955E-9</v>
      </c>
      <c r="BB33" s="20">
        <f t="shared" si="27"/>
        <v>1.9057686078850157E-10</v>
      </c>
      <c r="BC33" s="20">
        <f t="shared" si="27"/>
        <v>7.6130542414456347E-12</v>
      </c>
      <c r="BD33" s="20">
        <f t="shared" si="27"/>
        <v>3.150395979343775E-13</v>
      </c>
      <c r="BE33" s="20">
        <f t="shared" si="27"/>
        <v>1.3406649688682689E-14</v>
      </c>
      <c r="BF33" s="20">
        <f t="shared" si="27"/>
        <v>5.8371561290938099E-16</v>
      </c>
    </row>
    <row r="34" spans="36:58" s="13" customFormat="1" x14ac:dyDescent="0.3">
      <c r="AK34" s="20">
        <f t="shared" si="26"/>
        <v>0.60463462463897133</v>
      </c>
      <c r="AL34" s="20">
        <f t="shared" si="26"/>
        <v>9.1841807430140393E-3</v>
      </c>
      <c r="AM34" s="20">
        <f t="shared" si="26"/>
        <v>4.2074198356671497E-4</v>
      </c>
      <c r="AN34" s="20">
        <f t="shared" si="26"/>
        <v>2.0904173557665389E-5</v>
      </c>
      <c r="AO34" s="20">
        <f t="shared" si="26"/>
        <v>1.0501147405634999E-6</v>
      </c>
      <c r="AP34" s="20">
        <f t="shared" si="26"/>
        <v>5.2593434392134425E-8</v>
      </c>
      <c r="AQ34" s="20">
        <f t="shared" si="26"/>
        <v>2.6166443192524516E-9</v>
      </c>
      <c r="AR34" s="20">
        <f t="shared" si="26"/>
        <v>1.2922236613816866E-10</v>
      </c>
      <c r="AS34" s="20">
        <f t="shared" si="26"/>
        <v>6.3352927520092735E-12</v>
      </c>
      <c r="AT34" s="20">
        <f t="shared" si="26"/>
        <v>3.0847251357209114E-13</v>
      </c>
      <c r="AW34" s="20">
        <f t="shared" si="27"/>
        <v>7.0992003697099371E-3</v>
      </c>
      <c r="AX34" s="20">
        <f t="shared" si="27"/>
        <v>9.4704780920439865E-5</v>
      </c>
      <c r="AY34" s="20">
        <f t="shared" si="27"/>
        <v>1.7717433920828523E-6</v>
      </c>
      <c r="AZ34" s="20">
        <f t="shared" si="27"/>
        <v>3.9077492179027677E-8</v>
      </c>
      <c r="BA34" s="20">
        <f t="shared" si="27"/>
        <v>9.4706650860984676E-10</v>
      </c>
      <c r="BB34" s="20">
        <f t="shared" si="27"/>
        <v>2.4423670018994209E-11</v>
      </c>
      <c r="BC34" s="20">
        <f t="shared" si="27"/>
        <v>6.585868449176322E-13</v>
      </c>
      <c r="BD34" s="20">
        <f t="shared" si="27"/>
        <v>1.8371262929164441E-14</v>
      </c>
      <c r="BE34" s="20">
        <f t="shared" si="27"/>
        <v>5.2640077537906383E-16</v>
      </c>
      <c r="BF34" s="20">
        <f t="shared" si="27"/>
        <v>1.5416853212578305E-17</v>
      </c>
    </row>
    <row r="35" spans="36:58" s="13" customFormat="1" x14ac:dyDescent="0.3">
      <c r="AK35" s="21"/>
      <c r="AL35" s="21"/>
      <c r="AM35" s="21"/>
      <c r="AN35" s="21"/>
      <c r="AO35" s="21"/>
      <c r="AP35" s="21"/>
      <c r="AQ35" s="21"/>
      <c r="AR35" s="21"/>
      <c r="AS35" s="21"/>
      <c r="AT35" s="21"/>
    </row>
    <row r="36" spans="36:58" s="13" customFormat="1" x14ac:dyDescent="0.3"/>
    <row r="37" spans="36:58" s="13" customFormat="1" x14ac:dyDescent="0.3">
      <c r="AJ37" s="23"/>
    </row>
    <row r="38" spans="36:58" s="13" customFormat="1" x14ac:dyDescent="0.3">
      <c r="AJ38" s="23"/>
    </row>
    <row r="39" spans="36:58" s="13" customFormat="1" x14ac:dyDescent="0.3">
      <c r="AJ39" s="23"/>
    </row>
    <row r="40" spans="36:58" s="13" customFormat="1" x14ac:dyDescent="0.3"/>
    <row r="41" spans="36:58" s="13" customFormat="1" x14ac:dyDescent="0.3"/>
    <row r="42" spans="36:58" s="13" customFormat="1" x14ac:dyDescent="0.3"/>
    <row r="43" spans="36:58" s="13" customFormat="1" x14ac:dyDescent="0.3"/>
    <row r="44" spans="36:58" s="13" customFormat="1" x14ac:dyDescent="0.3"/>
    <row r="45" spans="36:58" s="13" customFormat="1" x14ac:dyDescent="0.3"/>
    <row r="46" spans="36:58" s="13" customFormat="1" x14ac:dyDescent="0.3"/>
    <row r="47" spans="36:58" s="13" customFormat="1" x14ac:dyDescent="0.3"/>
    <row r="48" spans="36:58" s="13" customFormat="1" x14ac:dyDescent="0.3"/>
    <row r="49" spans="6:11" s="13" customFormat="1" x14ac:dyDescent="0.3"/>
    <row r="50" spans="6:11" s="13" customFormat="1" x14ac:dyDescent="0.3"/>
    <row r="51" spans="6:11" s="13" customFormat="1" x14ac:dyDescent="0.3"/>
    <row r="52" spans="6:11" s="13" customFormat="1" x14ac:dyDescent="0.3"/>
    <row r="53" spans="6:11" s="13" customFormat="1" x14ac:dyDescent="0.3"/>
    <row r="54" spans="6:11" s="13" customFormat="1" x14ac:dyDescent="0.3"/>
    <row r="55" spans="6:11" s="13" customFormat="1" x14ac:dyDescent="0.3">
      <c r="I55" s="13">
        <v>10</v>
      </c>
      <c r="J55" s="13">
        <v>10</v>
      </c>
      <c r="K55" s="13">
        <v>10</v>
      </c>
    </row>
    <row r="56" spans="6:11" s="13" customFormat="1" x14ac:dyDescent="0.3">
      <c r="F56" s="13">
        <v>0</v>
      </c>
      <c r="H56" s="13">
        <f>F56*100</f>
        <v>0</v>
      </c>
      <c r="I56" s="13">
        <v>5.0000000000000065E-2</v>
      </c>
      <c r="J56" s="13">
        <v>5.0000000000000065E-2</v>
      </c>
      <c r="K56" s="13">
        <v>5.0000000000000065E-2</v>
      </c>
    </row>
    <row r="57" spans="6:11" s="13" customFormat="1" x14ac:dyDescent="0.3">
      <c r="F57" s="13">
        <v>0.02</v>
      </c>
      <c r="H57" s="13">
        <f t="shared" ref="H57:H64" si="28">F57*100</f>
        <v>2</v>
      </c>
      <c r="I57" s="13">
        <v>6.2566895267440095E-2</v>
      </c>
      <c r="J57" s="13">
        <v>0.10245909049421682</v>
      </c>
      <c r="K57" s="13">
        <v>0.17439246067496139</v>
      </c>
    </row>
    <row r="58" spans="6:11" s="13" customFormat="1" x14ac:dyDescent="0.3">
      <c r="F58" s="13">
        <v>0.04</v>
      </c>
      <c r="H58" s="13">
        <f t="shared" si="28"/>
        <v>4</v>
      </c>
      <c r="I58" s="13">
        <v>0.10245909049421682</v>
      </c>
      <c r="J58" s="13">
        <v>0.28059600392086831</v>
      </c>
      <c r="K58" s="13">
        <v>0.56199929041054653</v>
      </c>
    </row>
    <row r="59" spans="6:11" s="13" customFormat="1" x14ac:dyDescent="0.3">
      <c r="F59" s="13">
        <v>0.06</v>
      </c>
      <c r="H59" s="13">
        <f t="shared" si="28"/>
        <v>6</v>
      </c>
      <c r="I59" s="13">
        <v>0.17439246067496128</v>
      </c>
      <c r="J59" s="13">
        <v>0.56199929041054641</v>
      </c>
      <c r="K59" s="13">
        <v>0.89284146658975549</v>
      </c>
    </row>
    <row r="60" spans="6:11" s="13" customFormat="1" x14ac:dyDescent="0.3">
      <c r="F60" s="13">
        <v>0.08</v>
      </c>
      <c r="H60" s="13">
        <f t="shared" si="28"/>
        <v>8</v>
      </c>
      <c r="I60" s="13">
        <v>0.28059600392086831</v>
      </c>
      <c r="J60" s="13">
        <v>0.81279057664842558</v>
      </c>
      <c r="K60" s="13">
        <v>0.98674536945600855</v>
      </c>
    </row>
    <row r="61" spans="6:11" s="13" customFormat="1" x14ac:dyDescent="0.3">
      <c r="F61" s="13">
        <v>0.1</v>
      </c>
      <c r="H61" s="13">
        <f t="shared" si="28"/>
        <v>10</v>
      </c>
      <c r="I61" s="13">
        <v>0.4151225482060027</v>
      </c>
      <c r="J61" s="13">
        <v>0.94325475586958885</v>
      </c>
      <c r="K61" s="13">
        <v>0.99884564108671858</v>
      </c>
    </row>
    <row r="62" spans="6:11" s="13" customFormat="1" x14ac:dyDescent="0.3">
      <c r="F62" s="13">
        <v>0.12</v>
      </c>
      <c r="H62" s="13">
        <f t="shared" si="28"/>
        <v>12</v>
      </c>
      <c r="I62" s="13">
        <v>0.56199929041054641</v>
      </c>
      <c r="J62" s="13">
        <v>0.98674536945600855</v>
      </c>
      <c r="K62" s="13">
        <v>0.99990581990996863</v>
      </c>
    </row>
    <row r="63" spans="6:11" s="13" customFormat="1" x14ac:dyDescent="0.3">
      <c r="F63" s="13">
        <v>0.14000000000000001</v>
      </c>
      <c r="H63" s="13">
        <f t="shared" si="28"/>
        <v>14.000000000000002</v>
      </c>
      <c r="I63" s="13">
        <v>0.70022675675375201</v>
      </c>
      <c r="J63" s="13">
        <v>0.997346647343895</v>
      </c>
      <c r="K63" s="13">
        <v>0.99999157533093253</v>
      </c>
    </row>
    <row r="64" spans="6:11" s="13" customFormat="1" x14ac:dyDescent="0.3">
      <c r="F64" s="13">
        <v>0.16</v>
      </c>
      <c r="H64" s="13">
        <f t="shared" si="28"/>
        <v>16</v>
      </c>
      <c r="I64" s="13">
        <v>0.81279057664842558</v>
      </c>
      <c r="J64" s="13">
        <v>0.99950083684125024</v>
      </c>
      <c r="K64" s="13">
        <v>0.99999911907783767</v>
      </c>
    </row>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sheetData>
  <mergeCells count="5">
    <mergeCell ref="F4:G4"/>
    <mergeCell ref="H4:I4"/>
    <mergeCell ref="F17:O17"/>
    <mergeCell ref="A1:E2"/>
    <mergeCell ref="O1:Y3"/>
  </mergeCells>
  <conditionalFormatting sqref="F19:O27">
    <cfRule type="expression" dxfId="1" priority="1">
      <formula>IF(F19&gt;=$C$8,1,0)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7" tint="0.79998168889431442"/>
  </sheetPr>
  <dimension ref="B1:BE53"/>
  <sheetViews>
    <sheetView zoomScaleNormal="100" workbookViewId="0">
      <selection activeCell="H27" sqref="H27"/>
    </sheetView>
  </sheetViews>
  <sheetFormatPr defaultRowHeight="14.4" x14ac:dyDescent="0.3"/>
  <cols>
    <col min="1" max="1" width="2" customWidth="1"/>
    <col min="2" max="2" width="18.77734375" customWidth="1"/>
    <col min="3" max="3" width="5.88671875" bestFit="1" customWidth="1"/>
    <col min="5" max="5" width="17.6640625" bestFit="1" customWidth="1"/>
    <col min="6" max="15" width="7.6640625" customWidth="1"/>
    <col min="30" max="30" width="11.6640625" bestFit="1" customWidth="1"/>
    <col min="32" max="32" width="10.88671875" bestFit="1" customWidth="1"/>
    <col min="33" max="33" width="12.77734375" bestFit="1" customWidth="1"/>
    <col min="34" max="34" width="11.6640625" customWidth="1"/>
    <col min="35" max="35" width="11.77734375" customWidth="1"/>
    <col min="47" max="47" width="11.77734375" bestFit="1" customWidth="1"/>
    <col min="48" max="57" width="8.33203125" bestFit="1" customWidth="1"/>
  </cols>
  <sheetData>
    <row r="1" spans="2:57" s="25" customFormat="1" ht="27.6" customHeight="1" x14ac:dyDescent="0.65">
      <c r="B1" s="50" t="s">
        <v>66</v>
      </c>
      <c r="C1" s="51"/>
      <c r="D1" s="51"/>
      <c r="E1" s="51"/>
      <c r="F1" s="51"/>
      <c r="G1" s="51"/>
      <c r="L1" s="135" t="s">
        <v>64</v>
      </c>
      <c r="M1" s="136"/>
      <c r="N1" s="136"/>
      <c r="O1" s="136"/>
      <c r="P1" s="136"/>
      <c r="Q1" s="136"/>
      <c r="R1" s="136"/>
      <c r="S1" s="136"/>
      <c r="T1" s="136"/>
      <c r="U1" s="136"/>
      <c r="V1" s="136"/>
    </row>
    <row r="2" spans="2:57" s="25" customFormat="1" ht="14.4" customHeight="1" x14ac:dyDescent="0.3">
      <c r="B2" s="39"/>
      <c r="C2" s="39"/>
      <c r="D2" s="39"/>
      <c r="E2" s="39"/>
      <c r="F2" s="39"/>
      <c r="G2" s="39"/>
      <c r="H2" s="39"/>
      <c r="I2" s="39"/>
      <c r="J2" s="39"/>
      <c r="K2" s="39"/>
      <c r="L2" s="136"/>
      <c r="M2" s="136"/>
      <c r="N2" s="136"/>
      <c r="O2" s="136"/>
      <c r="P2" s="136"/>
      <c r="Q2" s="136"/>
      <c r="R2" s="136"/>
      <c r="S2" s="136"/>
      <c r="T2" s="136"/>
      <c r="U2" s="136"/>
      <c r="V2" s="136"/>
    </row>
    <row r="3" spans="2:57" s="25" customFormat="1" ht="14.4" customHeight="1" x14ac:dyDescent="0.3">
      <c r="B3" s="40" t="s">
        <v>11</v>
      </c>
      <c r="C3" s="39"/>
      <c r="D3" s="39"/>
      <c r="E3" s="40" t="s">
        <v>23</v>
      </c>
      <c r="F3" s="39"/>
      <c r="G3" s="39"/>
      <c r="H3" s="39"/>
      <c r="I3" s="39"/>
      <c r="J3" s="39"/>
      <c r="K3" s="39"/>
      <c r="L3" s="136"/>
      <c r="M3" s="136"/>
      <c r="N3" s="136"/>
      <c r="O3" s="136"/>
      <c r="P3" s="136"/>
      <c r="Q3" s="136"/>
      <c r="R3" s="136"/>
      <c r="S3" s="136"/>
      <c r="T3" s="136"/>
      <c r="U3" s="136"/>
      <c r="V3" s="136"/>
      <c r="AE3" s="26" t="s">
        <v>26</v>
      </c>
      <c r="AI3" s="25" t="s">
        <v>0</v>
      </c>
      <c r="AJ3" s="25">
        <f t="shared" ref="AJ3:AS3" si="0">F18</f>
        <v>2</v>
      </c>
      <c r="AK3" s="25">
        <f t="shared" si="0"/>
        <v>4</v>
      </c>
      <c r="AL3" s="25">
        <f t="shared" si="0"/>
        <v>6</v>
      </c>
      <c r="AM3" s="25">
        <f t="shared" si="0"/>
        <v>8</v>
      </c>
      <c r="AN3" s="25">
        <f t="shared" si="0"/>
        <v>10</v>
      </c>
      <c r="AO3" s="25">
        <f t="shared" si="0"/>
        <v>12</v>
      </c>
      <c r="AP3" s="25">
        <f t="shared" si="0"/>
        <v>14</v>
      </c>
      <c r="AQ3" s="25">
        <f t="shared" si="0"/>
        <v>16</v>
      </c>
      <c r="AR3" s="25">
        <f t="shared" si="0"/>
        <v>18</v>
      </c>
      <c r="AS3" s="25">
        <f t="shared" si="0"/>
        <v>20</v>
      </c>
      <c r="AU3" s="25" t="s">
        <v>0</v>
      </c>
      <c r="AV3" s="25">
        <f t="shared" ref="AV3:BE3" si="1">F18</f>
        <v>2</v>
      </c>
      <c r="AW3" s="25">
        <f t="shared" si="1"/>
        <v>4</v>
      </c>
      <c r="AX3" s="25">
        <f t="shared" si="1"/>
        <v>6</v>
      </c>
      <c r="AY3" s="25">
        <f t="shared" si="1"/>
        <v>8</v>
      </c>
      <c r="AZ3" s="25">
        <f t="shared" si="1"/>
        <v>10</v>
      </c>
      <c r="BA3" s="25">
        <f t="shared" si="1"/>
        <v>12</v>
      </c>
      <c r="BB3" s="25">
        <f t="shared" si="1"/>
        <v>14</v>
      </c>
      <c r="BC3" s="25">
        <f t="shared" si="1"/>
        <v>16</v>
      </c>
      <c r="BD3" s="25">
        <f t="shared" si="1"/>
        <v>18</v>
      </c>
      <c r="BE3" s="25">
        <f t="shared" si="1"/>
        <v>20</v>
      </c>
    </row>
    <row r="4" spans="2:57" s="25" customFormat="1" x14ac:dyDescent="0.3">
      <c r="B4" s="39"/>
      <c r="C4" s="39"/>
      <c r="D4" s="39"/>
      <c r="E4" s="39"/>
      <c r="F4" s="134" t="s">
        <v>16</v>
      </c>
      <c r="G4" s="134"/>
      <c r="H4" s="134" t="s">
        <v>17</v>
      </c>
      <c r="I4" s="134"/>
      <c r="J4" s="41"/>
      <c r="K4" s="41"/>
      <c r="L4" s="41"/>
      <c r="M4" s="41"/>
      <c r="N4" s="41"/>
      <c r="O4" s="41"/>
      <c r="P4" s="27"/>
      <c r="Q4" s="27"/>
      <c r="R4" s="27"/>
      <c r="S4" s="27"/>
      <c r="T4" s="27"/>
      <c r="U4" s="27"/>
      <c r="V4" s="27"/>
      <c r="W4" s="27"/>
      <c r="X4" s="27"/>
      <c r="Y4" s="27"/>
      <c r="Z4" s="27"/>
      <c r="AA4" s="27"/>
      <c r="AB4" s="27"/>
      <c r="AC4" s="27"/>
      <c r="AD4" s="27"/>
      <c r="AI4" s="25" t="s">
        <v>9</v>
      </c>
      <c r="AJ4" s="25">
        <f t="shared" ref="AJ4:AS4" si="2">2*AJ3-2</f>
        <v>2</v>
      </c>
      <c r="AK4" s="25">
        <f t="shared" si="2"/>
        <v>6</v>
      </c>
      <c r="AL4" s="25">
        <f t="shared" si="2"/>
        <v>10</v>
      </c>
      <c r="AM4" s="25">
        <f t="shared" si="2"/>
        <v>14</v>
      </c>
      <c r="AN4" s="25">
        <f t="shared" si="2"/>
        <v>18</v>
      </c>
      <c r="AO4" s="25">
        <f t="shared" si="2"/>
        <v>22</v>
      </c>
      <c r="AP4" s="25">
        <f t="shared" si="2"/>
        <v>26</v>
      </c>
      <c r="AQ4" s="25">
        <f t="shared" si="2"/>
        <v>30</v>
      </c>
      <c r="AR4" s="25">
        <f t="shared" si="2"/>
        <v>34</v>
      </c>
      <c r="AS4" s="25">
        <f t="shared" si="2"/>
        <v>38</v>
      </c>
      <c r="AU4" s="25" t="s">
        <v>9</v>
      </c>
      <c r="AV4" s="25">
        <f>2*AV3-2</f>
        <v>2</v>
      </c>
      <c r="AW4" s="25">
        <f t="shared" ref="AW4:BE4" si="3">2*AW3-2</f>
        <v>6</v>
      </c>
      <c r="AX4" s="25">
        <f t="shared" si="3"/>
        <v>10</v>
      </c>
      <c r="AY4" s="25">
        <f t="shared" si="3"/>
        <v>14</v>
      </c>
      <c r="AZ4" s="25">
        <f t="shared" si="3"/>
        <v>18</v>
      </c>
      <c r="BA4" s="25">
        <f t="shared" si="3"/>
        <v>22</v>
      </c>
      <c r="BB4" s="25">
        <f t="shared" si="3"/>
        <v>26</v>
      </c>
      <c r="BC4" s="25">
        <f t="shared" si="3"/>
        <v>30</v>
      </c>
      <c r="BD4" s="25">
        <f t="shared" si="3"/>
        <v>34</v>
      </c>
      <c r="BE4" s="25">
        <f t="shared" si="3"/>
        <v>38</v>
      </c>
    </row>
    <row r="5" spans="2:57" s="25" customFormat="1" x14ac:dyDescent="0.3">
      <c r="B5" s="39" t="s">
        <v>10</v>
      </c>
      <c r="C5" s="42">
        <f>'INPUTS &amp; Constant Variance '!C5</f>
        <v>0.05</v>
      </c>
      <c r="D5" s="39"/>
      <c r="E5" s="39" t="s">
        <v>15</v>
      </c>
      <c r="F5" s="39" t="s">
        <v>18</v>
      </c>
      <c r="G5" s="39" t="s">
        <v>19</v>
      </c>
      <c r="H5" s="39" t="s">
        <v>18</v>
      </c>
      <c r="I5" s="39" t="s">
        <v>19</v>
      </c>
      <c r="J5" s="41" t="s">
        <v>1</v>
      </c>
      <c r="K5" s="39"/>
      <c r="L5" s="39"/>
      <c r="M5" s="39"/>
      <c r="N5" s="39"/>
      <c r="O5" s="39"/>
      <c r="AE5" s="25" t="s">
        <v>2</v>
      </c>
      <c r="AF5" s="28" t="s">
        <v>24</v>
      </c>
      <c r="AG5" s="28" t="s">
        <v>25</v>
      </c>
      <c r="AI5" s="25" t="s">
        <v>3</v>
      </c>
      <c r="AJ5" s="29">
        <f t="shared" ref="AJ5:AS5" si="4">_xlfn.T.INV(1-$C$5/2,AJ$4)</f>
        <v>4.3026527297494619</v>
      </c>
      <c r="AK5" s="29">
        <f t="shared" si="4"/>
        <v>2.4469118511449688</v>
      </c>
      <c r="AL5" s="29">
        <f t="shared" si="4"/>
        <v>2.2281388519862744</v>
      </c>
      <c r="AM5" s="29">
        <f t="shared" si="4"/>
        <v>2.1447866879178035</v>
      </c>
      <c r="AN5" s="29">
        <f t="shared" si="4"/>
        <v>2.1009220402410378</v>
      </c>
      <c r="AO5" s="29">
        <f t="shared" si="4"/>
        <v>2.0738730679040249</v>
      </c>
      <c r="AP5" s="29">
        <f t="shared" si="4"/>
        <v>2.0555294386428731</v>
      </c>
      <c r="AQ5" s="29">
        <f t="shared" si="4"/>
        <v>2.0422724563012378</v>
      </c>
      <c r="AR5" s="29">
        <f t="shared" si="4"/>
        <v>2.0322445093177191</v>
      </c>
      <c r="AS5" s="29">
        <f t="shared" si="4"/>
        <v>2.0243941639119702</v>
      </c>
      <c r="AU5" s="25" t="s">
        <v>3</v>
      </c>
      <c r="AV5" s="29">
        <f>_xlfn.T.INV(1-$C$5/2,AV$4)</f>
        <v>4.3026527297494619</v>
      </c>
      <c r="AW5" s="29">
        <f t="shared" ref="AW5:BE5" si="5">_xlfn.T.INV(1-$C$5/2,AW$4)</f>
        <v>2.4469118511449688</v>
      </c>
      <c r="AX5" s="29">
        <f t="shared" si="5"/>
        <v>2.2281388519862744</v>
      </c>
      <c r="AY5" s="29">
        <f t="shared" si="5"/>
        <v>2.1447866879178035</v>
      </c>
      <c r="AZ5" s="29">
        <f t="shared" si="5"/>
        <v>2.1009220402410378</v>
      </c>
      <c r="BA5" s="29">
        <f t="shared" si="5"/>
        <v>2.0738730679040249</v>
      </c>
      <c r="BB5" s="29">
        <f t="shared" si="5"/>
        <v>2.0555294386428731</v>
      </c>
      <c r="BC5" s="29">
        <f t="shared" si="5"/>
        <v>2.0422724563012378</v>
      </c>
      <c r="BD5" s="29">
        <f t="shared" si="5"/>
        <v>2.0322445093177191</v>
      </c>
      <c r="BE5" s="29">
        <f t="shared" si="5"/>
        <v>2.0243941639119702</v>
      </c>
    </row>
    <row r="6" spans="2:57" s="25" customFormat="1" x14ac:dyDescent="0.3">
      <c r="B6" s="39" t="s">
        <v>12</v>
      </c>
      <c r="C6" s="42">
        <f>'INPUTS &amp; Constant Variance '!C6</f>
        <v>0.75</v>
      </c>
      <c r="D6" s="39"/>
      <c r="E6" s="43">
        <f>'INPUTS &amp; Constant Variance '!E6</f>
        <v>0</v>
      </c>
      <c r="F6" s="39">
        <f>$C$6</f>
        <v>0.75</v>
      </c>
      <c r="G6" s="39">
        <f>$C$7</f>
        <v>0.03</v>
      </c>
      <c r="H6" s="44">
        <f>F6*(1+E6)</f>
        <v>0.75</v>
      </c>
      <c r="I6" s="44">
        <f>H6*$C$10</f>
        <v>0.03</v>
      </c>
      <c r="J6" s="31">
        <f>I6/H6</f>
        <v>0.04</v>
      </c>
      <c r="K6" s="44"/>
      <c r="L6" s="44"/>
      <c r="M6" s="44"/>
      <c r="N6" s="44"/>
      <c r="O6" s="44"/>
      <c r="P6" s="30"/>
      <c r="Q6" s="30"/>
      <c r="R6" s="30"/>
      <c r="S6" s="30"/>
      <c r="T6" s="30"/>
      <c r="U6" s="30"/>
      <c r="V6" s="30"/>
      <c r="W6" s="30"/>
      <c r="X6" s="30"/>
      <c r="Y6" s="30"/>
      <c r="Z6" s="30"/>
      <c r="AA6" s="30"/>
      <c r="AB6" s="30"/>
      <c r="AC6" s="30"/>
      <c r="AD6" s="30"/>
      <c r="AE6" s="32">
        <f>E6</f>
        <v>0</v>
      </c>
      <c r="AF6" s="30">
        <f t="shared" ref="AF6:AF14" si="6">$C$6*E6</f>
        <v>0</v>
      </c>
      <c r="AG6" s="30">
        <f>SQRT(G6^2+I6^2)</f>
        <v>4.2426406871192854E-2</v>
      </c>
      <c r="AI6" s="25" t="s">
        <v>6</v>
      </c>
      <c r="AJ6" s="33">
        <f t="shared" ref="AJ6:AS14" si="7">0+AJ$5*$AG6/SQRT(AJ$3)</f>
        <v>0.12907958189248386</v>
      </c>
      <c r="AK6" s="33">
        <f t="shared" si="7"/>
        <v>5.1906838887310063E-2</v>
      </c>
      <c r="AL6" s="33">
        <f t="shared" si="7"/>
        <v>3.8592496979584182E-2</v>
      </c>
      <c r="AM6" s="33">
        <f t="shared" si="7"/>
        <v>3.2171800318767055E-2</v>
      </c>
      <c r="AN6" s="33">
        <f t="shared" si="7"/>
        <v>2.8186826984439056E-2</v>
      </c>
      <c r="AO6" s="33">
        <f t="shared" si="7"/>
        <v>2.5399654038325954E-2</v>
      </c>
      <c r="AP6" s="33">
        <f t="shared" si="7"/>
        <v>2.3307513030948187E-2</v>
      </c>
      <c r="AQ6" s="33">
        <f t="shared" si="7"/>
        <v>2.1661570543216685E-2</v>
      </c>
      <c r="AR6" s="33">
        <f t="shared" si="7"/>
        <v>2.0322445093177193E-2</v>
      </c>
      <c r="AS6" s="33">
        <f t="shared" si="7"/>
        <v>1.9205089319742203E-2</v>
      </c>
      <c r="AU6" s="25" t="s">
        <v>7</v>
      </c>
      <c r="AV6" s="33">
        <f>0-AJ$5*$AG6/SQRT(AV$3)</f>
        <v>-0.12907958189248386</v>
      </c>
      <c r="AW6" s="33">
        <f t="shared" ref="AW6:BE6" si="8">0-AK$5*$AG6/SQRT(AW$3)</f>
        <v>-5.1906838887310063E-2</v>
      </c>
      <c r="AX6" s="33">
        <f t="shared" si="8"/>
        <v>-3.8592496979584182E-2</v>
      </c>
      <c r="AY6" s="33">
        <f t="shared" si="8"/>
        <v>-3.2171800318767055E-2</v>
      </c>
      <c r="AZ6" s="33">
        <f t="shared" si="8"/>
        <v>-2.8186826984439056E-2</v>
      </c>
      <c r="BA6" s="33">
        <f t="shared" si="8"/>
        <v>-2.5399654038325954E-2</v>
      </c>
      <c r="BB6" s="33">
        <f t="shared" si="8"/>
        <v>-2.3307513030948187E-2</v>
      </c>
      <c r="BC6" s="33">
        <f t="shared" si="8"/>
        <v>-2.1661570543216685E-2</v>
      </c>
      <c r="BD6" s="33">
        <f t="shared" si="8"/>
        <v>-2.0322445093177193E-2</v>
      </c>
      <c r="BE6" s="33">
        <f t="shared" si="8"/>
        <v>-1.9205089319742203E-2</v>
      </c>
    </row>
    <row r="7" spans="2:57" s="25" customFormat="1" x14ac:dyDescent="0.3">
      <c r="B7" s="39" t="s">
        <v>13</v>
      </c>
      <c r="C7" s="42">
        <f>'INPUTS &amp; Constant Variance '!C7</f>
        <v>0.03</v>
      </c>
      <c r="D7" s="39"/>
      <c r="E7" s="43">
        <f>'INPUTS &amp; Constant Variance '!E7</f>
        <v>0.02</v>
      </c>
      <c r="F7" s="39">
        <f t="shared" ref="F7:F14" si="9">$C$6</f>
        <v>0.75</v>
      </c>
      <c r="G7" s="39">
        <f t="shared" ref="G7:G14" si="10">$C$7</f>
        <v>0.03</v>
      </c>
      <c r="H7" s="44">
        <f t="shared" ref="H7:H12" si="11">F7*(1+E7)</f>
        <v>0.76500000000000001</v>
      </c>
      <c r="I7" s="44">
        <f t="shared" ref="I7:I14" si="12">H7*$C$10</f>
        <v>3.0600000000000002E-2</v>
      </c>
      <c r="J7" s="31">
        <f t="shared" ref="J7:J14" si="13">I7/H7</f>
        <v>0.04</v>
      </c>
      <c r="K7" s="44"/>
      <c r="L7" s="44"/>
      <c r="M7" s="44"/>
      <c r="N7" s="44"/>
      <c r="O7" s="44"/>
      <c r="P7" s="30"/>
      <c r="Q7" s="30"/>
      <c r="R7" s="30"/>
      <c r="S7" s="30"/>
      <c r="T7" s="30"/>
      <c r="U7" s="30"/>
      <c r="V7" s="30"/>
      <c r="W7" s="30"/>
      <c r="X7" s="30"/>
      <c r="Y7" s="30"/>
      <c r="Z7" s="30"/>
      <c r="AA7" s="30"/>
      <c r="AB7" s="30"/>
      <c r="AC7" s="30"/>
      <c r="AD7" s="30"/>
      <c r="AE7" s="32">
        <f t="shared" ref="AE7:AE14" si="14">E7</f>
        <v>0.02</v>
      </c>
      <c r="AF7" s="30">
        <f t="shared" si="6"/>
        <v>1.4999999999999999E-2</v>
      </c>
      <c r="AG7" s="30">
        <f t="shared" ref="AG7:AG14" si="15">SQRT(G7^2+I7^2)</f>
        <v>4.2852771205605829E-2</v>
      </c>
      <c r="AJ7" s="33">
        <f t="shared" si="7"/>
        <v>0.13037676763312364</v>
      </c>
      <c r="AK7" s="33">
        <f t="shared" si="7"/>
        <v>5.242847685870039E-2</v>
      </c>
      <c r="AL7" s="33">
        <f t="shared" si="7"/>
        <v>3.8980332422212903E-2</v>
      </c>
      <c r="AM7" s="33">
        <f t="shared" si="7"/>
        <v>3.2495110946306714E-2</v>
      </c>
      <c r="AN7" s="33">
        <f t="shared" si="7"/>
        <v>2.8470090607562278E-2</v>
      </c>
      <c r="AO7" s="33">
        <f t="shared" si="7"/>
        <v>2.5654907956510667E-2</v>
      </c>
      <c r="AP7" s="33">
        <f t="shared" si="7"/>
        <v>2.3541741970260259E-2</v>
      </c>
      <c r="AQ7" s="33">
        <f t="shared" si="7"/>
        <v>2.1879258577346891E-2</v>
      </c>
      <c r="AR7" s="33">
        <f t="shared" si="7"/>
        <v>2.0526675581092491E-2</v>
      </c>
      <c r="AS7" s="33">
        <f t="shared" si="7"/>
        <v>1.9398090936636456E-2</v>
      </c>
      <c r="AV7" s="33">
        <f t="shared" ref="AV7:AV14" si="16">0-AJ$5*$AG7/SQRT(AV$3)</f>
        <v>-0.13037676763312364</v>
      </c>
      <c r="AW7" s="33">
        <f t="shared" ref="AW7:AW14" si="17">0-AK$5*$AG7/SQRT(AW$3)</f>
        <v>-5.242847685870039E-2</v>
      </c>
      <c r="AX7" s="33">
        <f t="shared" ref="AX7:AX14" si="18">0-AL$5*$AG7/SQRT(AX$3)</f>
        <v>-3.8980332422212903E-2</v>
      </c>
      <c r="AY7" s="33">
        <f t="shared" ref="AY7:AY14" si="19">0-AM$5*$AG7/SQRT(AY$3)</f>
        <v>-3.2495110946306714E-2</v>
      </c>
      <c r="AZ7" s="33">
        <f t="shared" ref="AZ7:AZ14" si="20">0-AN$5*$AG7/SQRT(AZ$3)</f>
        <v>-2.8470090607562278E-2</v>
      </c>
      <c r="BA7" s="33">
        <f t="shared" ref="BA7:BA14" si="21">0-AO$5*$AG7/SQRT(BA$3)</f>
        <v>-2.5654907956510667E-2</v>
      </c>
      <c r="BB7" s="33">
        <f t="shared" ref="BB7:BB14" si="22">0-AP$5*$AG7/SQRT(BB$3)</f>
        <v>-2.3541741970260259E-2</v>
      </c>
      <c r="BC7" s="33">
        <f t="shared" ref="BC7:BC14" si="23">0-AQ$5*$AG7/SQRT(BC$3)</f>
        <v>-2.1879258577346891E-2</v>
      </c>
      <c r="BD7" s="33">
        <f t="shared" ref="BD7:BD14" si="24">0-AR$5*$AG7/SQRT(BD$3)</f>
        <v>-2.0526675581092491E-2</v>
      </c>
      <c r="BE7" s="33">
        <f t="shared" ref="BE7:BE14" si="25">0-AS$5*$AG7/SQRT(BE$3)</f>
        <v>-1.9398090936636456E-2</v>
      </c>
    </row>
    <row r="8" spans="2:57" s="25" customFormat="1" x14ac:dyDescent="0.3">
      <c r="B8" s="39" t="s">
        <v>27</v>
      </c>
      <c r="C8" s="42">
        <f>'INPUTS &amp; Constant Variance '!C8</f>
        <v>0.95</v>
      </c>
      <c r="D8" s="39"/>
      <c r="E8" s="43">
        <f>'INPUTS &amp; Constant Variance '!E8</f>
        <v>0.04</v>
      </c>
      <c r="F8" s="39">
        <f t="shared" si="9"/>
        <v>0.75</v>
      </c>
      <c r="G8" s="39">
        <f t="shared" si="10"/>
        <v>0.03</v>
      </c>
      <c r="H8" s="44">
        <f t="shared" si="11"/>
        <v>0.78</v>
      </c>
      <c r="I8" s="44">
        <f t="shared" si="12"/>
        <v>3.1200000000000002E-2</v>
      </c>
      <c r="J8" s="31">
        <f t="shared" si="13"/>
        <v>0.04</v>
      </c>
      <c r="K8" s="44"/>
      <c r="L8" s="44"/>
      <c r="M8" s="44"/>
      <c r="N8" s="44"/>
      <c r="O8" s="44"/>
      <c r="P8" s="30"/>
      <c r="Q8" s="30"/>
      <c r="R8" s="30"/>
      <c r="S8" s="30"/>
      <c r="T8" s="30"/>
      <c r="U8" s="30"/>
      <c r="V8" s="30"/>
      <c r="W8" s="30"/>
      <c r="X8" s="30"/>
      <c r="Y8" s="30"/>
      <c r="Z8" s="30"/>
      <c r="AA8" s="30"/>
      <c r="AB8" s="30"/>
      <c r="AC8" s="30"/>
      <c r="AD8" s="30"/>
      <c r="AE8" s="32">
        <f t="shared" si="14"/>
        <v>0.04</v>
      </c>
      <c r="AF8" s="30">
        <f t="shared" si="6"/>
        <v>0.03</v>
      </c>
      <c r="AG8" s="30">
        <f t="shared" si="15"/>
        <v>4.328325311249144E-2</v>
      </c>
      <c r="AJ8" s="33">
        <f t="shared" si="7"/>
        <v>0.1316864808200493</v>
      </c>
      <c r="AK8" s="33">
        <f t="shared" si="7"/>
        <v>5.2955152498531333E-2</v>
      </c>
      <c r="AL8" s="33">
        <f t="shared" si="7"/>
        <v>3.9371913348254718E-2</v>
      </c>
      <c r="AM8" s="33">
        <f t="shared" si="7"/>
        <v>3.2821543915075732E-2</v>
      </c>
      <c r="AN8" s="33">
        <f t="shared" si="7"/>
        <v>2.8756089821828874E-2</v>
      </c>
      <c r="AO8" s="33">
        <f t="shared" si="7"/>
        <v>2.5912626964812484E-2</v>
      </c>
      <c r="AP8" s="33">
        <f t="shared" si="7"/>
        <v>2.3778232952982072E-2</v>
      </c>
      <c r="AQ8" s="33">
        <f t="shared" si="7"/>
        <v>2.2099048912689021E-2</v>
      </c>
      <c r="AR8" s="33">
        <f t="shared" si="7"/>
        <v>2.0732878405263992E-2</v>
      </c>
      <c r="AS8" s="33">
        <f t="shared" si="7"/>
        <v>1.9592956448047101E-2</v>
      </c>
      <c r="AV8" s="33">
        <f t="shared" si="16"/>
        <v>-0.1316864808200493</v>
      </c>
      <c r="AW8" s="33">
        <f t="shared" si="17"/>
        <v>-5.2955152498531333E-2</v>
      </c>
      <c r="AX8" s="33">
        <f t="shared" si="18"/>
        <v>-3.9371913348254718E-2</v>
      </c>
      <c r="AY8" s="33">
        <f t="shared" si="19"/>
        <v>-3.2821543915075732E-2</v>
      </c>
      <c r="AZ8" s="33">
        <f t="shared" si="20"/>
        <v>-2.8756089821828874E-2</v>
      </c>
      <c r="BA8" s="33">
        <f t="shared" si="21"/>
        <v>-2.5912626964812484E-2</v>
      </c>
      <c r="BB8" s="33">
        <f t="shared" si="22"/>
        <v>-2.3778232952982072E-2</v>
      </c>
      <c r="BC8" s="33">
        <f t="shared" si="23"/>
        <v>-2.2099048912689021E-2</v>
      </c>
      <c r="BD8" s="33">
        <f t="shared" si="24"/>
        <v>-2.0732878405263992E-2</v>
      </c>
      <c r="BE8" s="33">
        <f t="shared" si="25"/>
        <v>-1.9592956448047101E-2</v>
      </c>
    </row>
    <row r="9" spans="2:57" s="25" customFormat="1" x14ac:dyDescent="0.3">
      <c r="B9" s="39"/>
      <c r="C9" s="39"/>
      <c r="D9" s="39"/>
      <c r="E9" s="43">
        <f>'INPUTS &amp; Constant Variance '!E9</f>
        <v>0.06</v>
      </c>
      <c r="F9" s="39">
        <f t="shared" si="9"/>
        <v>0.75</v>
      </c>
      <c r="G9" s="39">
        <f t="shared" si="10"/>
        <v>0.03</v>
      </c>
      <c r="H9" s="44">
        <f t="shared" si="11"/>
        <v>0.79500000000000004</v>
      </c>
      <c r="I9" s="44">
        <f t="shared" si="12"/>
        <v>3.1800000000000002E-2</v>
      </c>
      <c r="J9" s="31">
        <f t="shared" si="13"/>
        <v>0.04</v>
      </c>
      <c r="K9" s="44"/>
      <c r="L9" s="44"/>
      <c r="M9" s="44"/>
      <c r="N9" s="44"/>
      <c r="O9" s="44"/>
      <c r="P9" s="30"/>
      <c r="Q9" s="30"/>
      <c r="R9" s="30"/>
      <c r="S9" s="30"/>
      <c r="T9" s="30"/>
      <c r="U9" s="30"/>
      <c r="V9" s="30"/>
      <c r="W9" s="30"/>
      <c r="X9" s="30"/>
      <c r="Y9" s="30"/>
      <c r="Z9" s="30"/>
      <c r="AA9" s="30"/>
      <c r="AB9" s="30"/>
      <c r="AC9" s="30"/>
      <c r="AD9" s="30"/>
      <c r="AE9" s="32">
        <f t="shared" si="14"/>
        <v>0.06</v>
      </c>
      <c r="AF9" s="30">
        <f t="shared" si="6"/>
        <v>4.4999999999999998E-2</v>
      </c>
      <c r="AG9" s="30">
        <f t="shared" si="15"/>
        <v>4.3717730956672488E-2</v>
      </c>
      <c r="AJ9" s="33">
        <f t="shared" si="7"/>
        <v>0.13300835138614989</v>
      </c>
      <c r="AK9" s="33">
        <f t="shared" si="7"/>
        <v>5.3486716991524595E-2</v>
      </c>
      <c r="AL9" s="33">
        <f t="shared" si="7"/>
        <v>3.9767129114231789E-2</v>
      </c>
      <c r="AM9" s="33">
        <f t="shared" si="7"/>
        <v>3.3151006989532127E-2</v>
      </c>
      <c r="AN9" s="33">
        <f t="shared" si="7"/>
        <v>2.9044743816490359E-2</v>
      </c>
      <c r="AO9" s="33">
        <f t="shared" si="7"/>
        <v>2.6172738243220306E-2</v>
      </c>
      <c r="AP9" s="33">
        <f t="shared" si="7"/>
        <v>2.4016919157205129E-2</v>
      </c>
      <c r="AQ9" s="33">
        <f t="shared" si="7"/>
        <v>2.2320879446200044E-2</v>
      </c>
      <c r="AR9" s="33">
        <f t="shared" si="7"/>
        <v>2.0940995301879307E-2</v>
      </c>
      <c r="AS9" s="33">
        <f t="shared" si="7"/>
        <v>1.9789630793585696E-2</v>
      </c>
      <c r="AV9" s="33">
        <f t="shared" si="16"/>
        <v>-0.13300835138614989</v>
      </c>
      <c r="AW9" s="33">
        <f t="shared" si="17"/>
        <v>-5.3486716991524595E-2</v>
      </c>
      <c r="AX9" s="33">
        <f t="shared" si="18"/>
        <v>-3.9767129114231789E-2</v>
      </c>
      <c r="AY9" s="33">
        <f t="shared" si="19"/>
        <v>-3.3151006989532127E-2</v>
      </c>
      <c r="AZ9" s="33">
        <f t="shared" si="20"/>
        <v>-2.9044743816490359E-2</v>
      </c>
      <c r="BA9" s="33">
        <f t="shared" si="21"/>
        <v>-2.6172738243220306E-2</v>
      </c>
      <c r="BB9" s="33">
        <f t="shared" si="22"/>
        <v>-2.4016919157205129E-2</v>
      </c>
      <c r="BC9" s="33">
        <f t="shared" si="23"/>
        <v>-2.2320879446200044E-2</v>
      </c>
      <c r="BD9" s="33">
        <f t="shared" si="24"/>
        <v>-2.0940995301879307E-2</v>
      </c>
      <c r="BE9" s="33">
        <f t="shared" si="25"/>
        <v>-1.9789630793585696E-2</v>
      </c>
    </row>
    <row r="10" spans="2:57" s="25" customFormat="1" x14ac:dyDescent="0.3">
      <c r="B10" s="45" t="s">
        <v>14</v>
      </c>
      <c r="C10" s="46">
        <f>$C$7/$C$6</f>
        <v>0.04</v>
      </c>
      <c r="D10" s="39"/>
      <c r="E10" s="43">
        <f>'INPUTS &amp; Constant Variance '!E10</f>
        <v>0.08</v>
      </c>
      <c r="F10" s="39">
        <f t="shared" si="9"/>
        <v>0.75</v>
      </c>
      <c r="G10" s="39">
        <f t="shared" si="10"/>
        <v>0.03</v>
      </c>
      <c r="H10" s="44">
        <f t="shared" si="11"/>
        <v>0.81</v>
      </c>
      <c r="I10" s="44">
        <f t="shared" si="12"/>
        <v>3.2400000000000005E-2</v>
      </c>
      <c r="J10" s="31">
        <f t="shared" si="13"/>
        <v>0.04</v>
      </c>
      <c r="K10" s="44"/>
      <c r="L10" s="44"/>
      <c r="M10" s="44"/>
      <c r="N10" s="44"/>
      <c r="O10" s="44"/>
      <c r="P10" s="30"/>
      <c r="Q10" s="30"/>
      <c r="R10" s="30"/>
      <c r="S10" s="30"/>
      <c r="T10" s="30"/>
      <c r="U10" s="30"/>
      <c r="V10" s="30"/>
      <c r="W10" s="30"/>
      <c r="X10" s="30"/>
      <c r="Y10" s="30"/>
      <c r="Z10" s="30"/>
      <c r="AA10" s="30"/>
      <c r="AB10" s="30"/>
      <c r="AC10" s="30"/>
      <c r="AD10" s="30"/>
      <c r="AE10" s="32">
        <f t="shared" si="14"/>
        <v>0.08</v>
      </c>
      <c r="AF10" s="30">
        <f t="shared" si="6"/>
        <v>0.06</v>
      </c>
      <c r="AG10" s="30">
        <f t="shared" si="15"/>
        <v>4.4156086783137843E-2</v>
      </c>
      <c r="AJ10" s="33">
        <f t="shared" si="7"/>
        <v>0.13434202046098029</v>
      </c>
      <c r="AK10" s="33">
        <f t="shared" si="7"/>
        <v>5.4023026024922857E-2</v>
      </c>
      <c r="AL10" s="33">
        <f t="shared" si="7"/>
        <v>4.0165872424269999E-2</v>
      </c>
      <c r="AM10" s="33">
        <f t="shared" si="7"/>
        <v>3.3483410724791336E-2</v>
      </c>
      <c r="AN10" s="33">
        <f t="shared" si="7"/>
        <v>2.9335974225789742E-2</v>
      </c>
      <c r="AO10" s="33">
        <f t="shared" si="7"/>
        <v>2.6435171174948598E-2</v>
      </c>
      <c r="AP10" s="33">
        <f t="shared" si="7"/>
        <v>2.4257735782769303E-2</v>
      </c>
      <c r="AQ10" s="33">
        <f t="shared" si="7"/>
        <v>2.2544689953812386E-2</v>
      </c>
      <c r="AR10" s="33">
        <f t="shared" si="7"/>
        <v>2.1150969769942622E-2</v>
      </c>
      <c r="AS10" s="33">
        <f t="shared" si="7"/>
        <v>1.9988060578758307E-2</v>
      </c>
      <c r="AV10" s="33">
        <f t="shared" si="16"/>
        <v>-0.13434202046098029</v>
      </c>
      <c r="AW10" s="33">
        <f t="shared" si="17"/>
        <v>-5.4023026024922857E-2</v>
      </c>
      <c r="AX10" s="33">
        <f t="shared" si="18"/>
        <v>-4.0165872424269999E-2</v>
      </c>
      <c r="AY10" s="33">
        <f t="shared" si="19"/>
        <v>-3.3483410724791336E-2</v>
      </c>
      <c r="AZ10" s="33">
        <f t="shared" si="20"/>
        <v>-2.9335974225789742E-2</v>
      </c>
      <c r="BA10" s="33">
        <f t="shared" si="21"/>
        <v>-2.6435171174948598E-2</v>
      </c>
      <c r="BB10" s="33">
        <f t="shared" si="22"/>
        <v>-2.4257735782769303E-2</v>
      </c>
      <c r="BC10" s="33">
        <f t="shared" si="23"/>
        <v>-2.2544689953812386E-2</v>
      </c>
      <c r="BD10" s="33">
        <f t="shared" si="24"/>
        <v>-2.1150969769942622E-2</v>
      </c>
      <c r="BE10" s="33">
        <f t="shared" si="25"/>
        <v>-1.9988060578758307E-2</v>
      </c>
    </row>
    <row r="11" spans="2:57" s="25" customFormat="1" x14ac:dyDescent="0.3">
      <c r="B11" s="39"/>
      <c r="C11" s="39"/>
      <c r="D11" s="39"/>
      <c r="E11" s="43">
        <f>'INPUTS &amp; Constant Variance '!E11</f>
        <v>0.1</v>
      </c>
      <c r="F11" s="39">
        <f t="shared" si="9"/>
        <v>0.75</v>
      </c>
      <c r="G11" s="39">
        <f t="shared" si="10"/>
        <v>0.03</v>
      </c>
      <c r="H11" s="44">
        <f t="shared" si="11"/>
        <v>0.82500000000000007</v>
      </c>
      <c r="I11" s="44">
        <f t="shared" si="12"/>
        <v>3.3000000000000002E-2</v>
      </c>
      <c r="J11" s="31">
        <f t="shared" si="13"/>
        <v>0.04</v>
      </c>
      <c r="K11" s="44"/>
      <c r="L11" s="44"/>
      <c r="M11" s="44"/>
      <c r="N11" s="44"/>
      <c r="O11" s="44"/>
      <c r="P11" s="30"/>
      <c r="Q11" s="30"/>
      <c r="R11" s="30"/>
      <c r="S11" s="30"/>
      <c r="T11" s="30"/>
      <c r="U11" s="30"/>
      <c r="V11" s="30"/>
      <c r="W11" s="30"/>
      <c r="X11" s="30"/>
      <c r="Y11" s="30"/>
      <c r="Z11" s="30"/>
      <c r="AA11" s="30"/>
      <c r="AB11" s="30"/>
      <c r="AC11" s="30"/>
      <c r="AD11" s="30"/>
      <c r="AE11" s="32">
        <f t="shared" si="14"/>
        <v>0.1</v>
      </c>
      <c r="AF11" s="30">
        <f t="shared" si="6"/>
        <v>7.5000000000000011E-2</v>
      </c>
      <c r="AG11" s="30">
        <f t="shared" si="15"/>
        <v>4.4598206241955519E-2</v>
      </c>
      <c r="AJ11" s="33">
        <f t="shared" si="7"/>
        <v>0.13568714014231409</v>
      </c>
      <c r="AK11" s="33">
        <f t="shared" si="7"/>
        <v>5.4563939696624243E-2</v>
      </c>
      <c r="AL11" s="33">
        <f t="shared" si="7"/>
        <v>4.0568039261797355E-2</v>
      </c>
      <c r="AM11" s="33">
        <f t="shared" si="7"/>
        <v>3.3818668409688085E-2</v>
      </c>
      <c r="AN11" s="33">
        <f t="shared" si="7"/>
        <v>2.9629705079076054E-2</v>
      </c>
      <c r="AO11" s="33">
        <f t="shared" si="7"/>
        <v>2.6699857301484702E-2</v>
      </c>
      <c r="AP11" s="33">
        <f t="shared" si="7"/>
        <v>2.4500620010012821E-2</v>
      </c>
      <c r="AQ11" s="33">
        <f t="shared" si="7"/>
        <v>2.2770422052096922E-2</v>
      </c>
      <c r="AR11" s="33">
        <f t="shared" si="7"/>
        <v>2.1362747035307703E-2</v>
      </c>
      <c r="AS11" s="33">
        <f t="shared" si="7"/>
        <v>2.0188194040976031E-2</v>
      </c>
      <c r="AV11" s="33">
        <f t="shared" si="16"/>
        <v>-0.13568714014231409</v>
      </c>
      <c r="AW11" s="33">
        <f t="shared" si="17"/>
        <v>-5.4563939696624243E-2</v>
      </c>
      <c r="AX11" s="33">
        <f t="shared" si="18"/>
        <v>-4.0568039261797355E-2</v>
      </c>
      <c r="AY11" s="33">
        <f t="shared" si="19"/>
        <v>-3.3818668409688085E-2</v>
      </c>
      <c r="AZ11" s="33">
        <f t="shared" si="20"/>
        <v>-2.9629705079076054E-2</v>
      </c>
      <c r="BA11" s="33">
        <f t="shared" si="21"/>
        <v>-2.6699857301484702E-2</v>
      </c>
      <c r="BB11" s="33">
        <f t="shared" si="22"/>
        <v>-2.4500620010012821E-2</v>
      </c>
      <c r="BC11" s="33">
        <f t="shared" si="23"/>
        <v>-2.2770422052096922E-2</v>
      </c>
      <c r="BD11" s="33">
        <f t="shared" si="24"/>
        <v>-2.1362747035307703E-2</v>
      </c>
      <c r="BE11" s="33">
        <f t="shared" si="25"/>
        <v>-2.0188194040976031E-2</v>
      </c>
    </row>
    <row r="12" spans="2:57" s="25" customFormat="1" x14ac:dyDescent="0.3">
      <c r="B12" s="39"/>
      <c r="C12" s="39"/>
      <c r="D12" s="39"/>
      <c r="E12" s="43">
        <f>'INPUTS &amp; Constant Variance '!E12</f>
        <v>0.12</v>
      </c>
      <c r="F12" s="39">
        <f t="shared" si="9"/>
        <v>0.75</v>
      </c>
      <c r="G12" s="39">
        <f t="shared" si="10"/>
        <v>0.03</v>
      </c>
      <c r="H12" s="44">
        <f t="shared" si="11"/>
        <v>0.84000000000000008</v>
      </c>
      <c r="I12" s="44">
        <f t="shared" si="12"/>
        <v>3.3600000000000005E-2</v>
      </c>
      <c r="J12" s="31">
        <f t="shared" si="13"/>
        <v>0.04</v>
      </c>
      <c r="K12" s="44"/>
      <c r="L12" s="44"/>
      <c r="M12" s="44"/>
      <c r="N12" s="44"/>
      <c r="O12" s="44"/>
      <c r="P12" s="30"/>
      <c r="Q12" s="30"/>
      <c r="R12" s="30"/>
      <c r="S12" s="30"/>
      <c r="T12" s="30"/>
      <c r="U12" s="30"/>
      <c r="V12" s="30"/>
      <c r="W12" s="30"/>
      <c r="X12" s="30"/>
      <c r="Y12" s="30"/>
      <c r="Z12" s="30"/>
      <c r="AA12" s="30"/>
      <c r="AB12" s="30"/>
      <c r="AC12" s="30"/>
      <c r="AD12" s="30"/>
      <c r="AE12" s="32">
        <f t="shared" si="14"/>
        <v>0.12</v>
      </c>
      <c r="AF12" s="30">
        <f t="shared" si="6"/>
        <v>0.09</v>
      </c>
      <c r="AG12" s="30">
        <f t="shared" si="15"/>
        <v>4.5043978509896304E-2</v>
      </c>
      <c r="AJ12" s="33">
        <f t="shared" si="7"/>
        <v>0.13704337325768851</v>
      </c>
      <c r="AK12" s="33">
        <f t="shared" si="7"/>
        <v>5.5109322419292277E-2</v>
      </c>
      <c r="AL12" s="33">
        <f t="shared" si="7"/>
        <v>4.0973528818250185E-2</v>
      </c>
      <c r="AM12" s="33">
        <f t="shared" si="7"/>
        <v>3.4156696007343834E-2</v>
      </c>
      <c r="AN12" s="33">
        <f t="shared" si="7"/>
        <v>2.9925862748733427E-2</v>
      </c>
      <c r="AO12" s="33">
        <f t="shared" si="7"/>
        <v>2.696673027566682E-2</v>
      </c>
      <c r="AP12" s="33">
        <f t="shared" si="7"/>
        <v>2.474551095671516E-2</v>
      </c>
      <c r="AQ12" s="33">
        <f t="shared" si="7"/>
        <v>2.2998019158246522E-2</v>
      </c>
      <c r="AR12" s="33">
        <f t="shared" si="7"/>
        <v>2.1576274013135246E-2</v>
      </c>
      <c r="AS12" s="33">
        <f t="shared" si="7"/>
        <v>2.0389981014076495E-2</v>
      </c>
      <c r="AV12" s="33">
        <f t="shared" si="16"/>
        <v>-0.13704337325768851</v>
      </c>
      <c r="AW12" s="33">
        <f t="shared" si="17"/>
        <v>-5.5109322419292277E-2</v>
      </c>
      <c r="AX12" s="33">
        <f t="shared" si="18"/>
        <v>-4.0973528818250185E-2</v>
      </c>
      <c r="AY12" s="33">
        <f t="shared" si="19"/>
        <v>-3.4156696007343834E-2</v>
      </c>
      <c r="AZ12" s="33">
        <f t="shared" si="20"/>
        <v>-2.9925862748733427E-2</v>
      </c>
      <c r="BA12" s="33">
        <f t="shared" si="21"/>
        <v>-2.696673027566682E-2</v>
      </c>
      <c r="BB12" s="33">
        <f t="shared" si="22"/>
        <v>-2.474551095671516E-2</v>
      </c>
      <c r="BC12" s="33">
        <f t="shared" si="23"/>
        <v>-2.2998019158246522E-2</v>
      </c>
      <c r="BD12" s="33">
        <f t="shared" si="24"/>
        <v>-2.1576274013135246E-2</v>
      </c>
      <c r="BE12" s="33">
        <f t="shared" si="25"/>
        <v>-2.0389981014076495E-2</v>
      </c>
    </row>
    <row r="13" spans="2:57" s="25" customFormat="1" x14ac:dyDescent="0.3">
      <c r="B13" s="39"/>
      <c r="C13" s="39"/>
      <c r="D13" s="39"/>
      <c r="E13" s="43">
        <f>'INPUTS &amp; Constant Variance '!E13</f>
        <v>0.14000000000000001</v>
      </c>
      <c r="F13" s="39">
        <f t="shared" si="9"/>
        <v>0.75</v>
      </c>
      <c r="G13" s="39">
        <f t="shared" si="10"/>
        <v>0.03</v>
      </c>
      <c r="H13" s="44">
        <f t="shared" ref="H13:H14" si="26">F13*(1+E13)</f>
        <v>0.85500000000000009</v>
      </c>
      <c r="I13" s="44">
        <f t="shared" si="12"/>
        <v>3.4200000000000001E-2</v>
      </c>
      <c r="J13" s="31">
        <f t="shared" si="13"/>
        <v>3.9999999999999994E-2</v>
      </c>
      <c r="K13" s="44"/>
      <c r="L13" s="44"/>
      <c r="M13" s="44"/>
      <c r="N13" s="44"/>
      <c r="O13" s="44"/>
      <c r="P13" s="30"/>
      <c r="Q13" s="30"/>
      <c r="R13" s="30"/>
      <c r="S13" s="30"/>
      <c r="T13" s="30"/>
      <c r="U13" s="30"/>
      <c r="V13" s="30"/>
      <c r="W13" s="30"/>
      <c r="X13" s="30"/>
      <c r="Y13" s="30"/>
      <c r="Z13" s="30"/>
      <c r="AA13" s="30"/>
      <c r="AB13" s="30"/>
      <c r="AC13" s="30"/>
      <c r="AD13" s="30"/>
      <c r="AE13" s="32">
        <f t="shared" si="14"/>
        <v>0.14000000000000001</v>
      </c>
      <c r="AF13" s="30">
        <f t="shared" si="6"/>
        <v>0.10500000000000001</v>
      </c>
      <c r="AG13" s="30">
        <f t="shared" si="15"/>
        <v>4.5493296209441675E-2</v>
      </c>
      <c r="AJ13" s="33">
        <f t="shared" si="7"/>
        <v>0.13841039311799133</v>
      </c>
      <c r="AK13" s="33">
        <f t="shared" si="7"/>
        <v>5.5659042821265658E-2</v>
      </c>
      <c r="AL13" s="33">
        <f t="shared" si="7"/>
        <v>4.1382243419399972E-2</v>
      </c>
      <c r="AM13" s="33">
        <f t="shared" si="7"/>
        <v>3.4497412093750783E-2</v>
      </c>
      <c r="AN13" s="33">
        <f t="shared" si="7"/>
        <v>3.0224375896372398E-2</v>
      </c>
      <c r="AO13" s="33">
        <f t="shared" si="7"/>
        <v>2.7235725813196016E-2</v>
      </c>
      <c r="AP13" s="33">
        <f t="shared" si="7"/>
        <v>2.499234963360298E-2</v>
      </c>
      <c r="AQ13" s="33">
        <f t="shared" si="7"/>
        <v>2.322742644872406E-2</v>
      </c>
      <c r="AR13" s="33">
        <f t="shared" si="7"/>
        <v>2.179149926909732E-2</v>
      </c>
      <c r="AS13" s="33">
        <f t="shared" si="7"/>
        <v>2.0593372891661327E-2</v>
      </c>
      <c r="AV13" s="33">
        <f t="shared" si="16"/>
        <v>-0.13841039311799133</v>
      </c>
      <c r="AW13" s="33">
        <f t="shared" si="17"/>
        <v>-5.5659042821265658E-2</v>
      </c>
      <c r="AX13" s="33">
        <f t="shared" si="18"/>
        <v>-4.1382243419399972E-2</v>
      </c>
      <c r="AY13" s="33">
        <f t="shared" si="19"/>
        <v>-3.4497412093750783E-2</v>
      </c>
      <c r="AZ13" s="33">
        <f t="shared" si="20"/>
        <v>-3.0224375896372398E-2</v>
      </c>
      <c r="BA13" s="33">
        <f t="shared" si="21"/>
        <v>-2.7235725813196016E-2</v>
      </c>
      <c r="BB13" s="33">
        <f t="shared" si="22"/>
        <v>-2.499234963360298E-2</v>
      </c>
      <c r="BC13" s="33">
        <f t="shared" si="23"/>
        <v>-2.322742644872406E-2</v>
      </c>
      <c r="BD13" s="33">
        <f t="shared" si="24"/>
        <v>-2.179149926909732E-2</v>
      </c>
      <c r="BE13" s="33">
        <f t="shared" si="25"/>
        <v>-2.0593372891661327E-2</v>
      </c>
    </row>
    <row r="14" spans="2:57" s="25" customFormat="1" x14ac:dyDescent="0.3">
      <c r="B14" s="39"/>
      <c r="C14" s="39"/>
      <c r="D14" s="39"/>
      <c r="E14" s="43">
        <f>'INPUTS &amp; Constant Variance '!E14</f>
        <v>0.16</v>
      </c>
      <c r="F14" s="39">
        <f t="shared" si="9"/>
        <v>0.75</v>
      </c>
      <c r="G14" s="39">
        <f t="shared" si="10"/>
        <v>0.03</v>
      </c>
      <c r="H14" s="44">
        <f t="shared" si="26"/>
        <v>0.86999999999999988</v>
      </c>
      <c r="I14" s="44">
        <f t="shared" si="12"/>
        <v>3.4799999999999998E-2</v>
      </c>
      <c r="J14" s="31">
        <f t="shared" si="13"/>
        <v>0.04</v>
      </c>
      <c r="K14" s="44"/>
      <c r="L14" s="44"/>
      <c r="M14" s="44"/>
      <c r="N14" s="44"/>
      <c r="O14" s="44"/>
      <c r="P14" s="30"/>
      <c r="Q14" s="30"/>
      <c r="R14" s="30"/>
      <c r="S14" s="30"/>
      <c r="T14" s="30"/>
      <c r="U14" s="30"/>
      <c r="V14" s="30"/>
      <c r="W14" s="30"/>
      <c r="X14" s="30"/>
      <c r="Y14" s="30"/>
      <c r="Z14" s="30"/>
      <c r="AA14" s="30"/>
      <c r="AB14" s="30"/>
      <c r="AC14" s="30"/>
      <c r="AD14" s="30"/>
      <c r="AE14" s="32">
        <f t="shared" si="14"/>
        <v>0.16</v>
      </c>
      <c r="AF14" s="30">
        <f t="shared" si="6"/>
        <v>0.12</v>
      </c>
      <c r="AG14" s="30">
        <f t="shared" si="15"/>
        <v>4.5946055325783948E-2</v>
      </c>
      <c r="AJ14" s="33">
        <f t="shared" si="7"/>
        <v>0.13978788326493927</v>
      </c>
      <c r="AK14" s="33">
        <f t="shared" si="7"/>
        <v>5.6212973645011578E-2</v>
      </c>
      <c r="AL14" s="33">
        <f t="shared" si="7"/>
        <v>4.1794088449853932E-2</v>
      </c>
      <c r="AM14" s="33">
        <f t="shared" si="7"/>
        <v>3.4840737794833314E-2</v>
      </c>
      <c r="AN14" s="33">
        <f t="shared" si="7"/>
        <v>3.0525175417687327E-2</v>
      </c>
      <c r="AO14" s="33">
        <f t="shared" si="7"/>
        <v>2.7506781642946246E-2</v>
      </c>
      <c r="AP14" s="33">
        <f t="shared" si="7"/>
        <v>2.5241078898753013E-2</v>
      </c>
      <c r="AQ14" s="33">
        <f t="shared" si="7"/>
        <v>2.3458590816885339E-2</v>
      </c>
      <c r="AR14" s="33">
        <f t="shared" si="7"/>
        <v>2.2008372979620015E-2</v>
      </c>
      <c r="AS14" s="33">
        <f t="shared" si="7"/>
        <v>2.0798322589524732E-2</v>
      </c>
      <c r="AV14" s="33">
        <f t="shared" si="16"/>
        <v>-0.13978788326493927</v>
      </c>
      <c r="AW14" s="33">
        <f t="shared" si="17"/>
        <v>-5.6212973645011578E-2</v>
      </c>
      <c r="AX14" s="33">
        <f t="shared" si="18"/>
        <v>-4.1794088449853932E-2</v>
      </c>
      <c r="AY14" s="33">
        <f t="shared" si="19"/>
        <v>-3.4840737794833314E-2</v>
      </c>
      <c r="AZ14" s="33">
        <f t="shared" si="20"/>
        <v>-3.0525175417687327E-2</v>
      </c>
      <c r="BA14" s="33">
        <f t="shared" si="21"/>
        <v>-2.7506781642946246E-2</v>
      </c>
      <c r="BB14" s="33">
        <f t="shared" si="22"/>
        <v>-2.5241078898753013E-2</v>
      </c>
      <c r="BC14" s="33">
        <f t="shared" si="23"/>
        <v>-2.3458590816885339E-2</v>
      </c>
      <c r="BD14" s="33">
        <f t="shared" si="24"/>
        <v>-2.2008372979620015E-2</v>
      </c>
      <c r="BE14" s="33">
        <f t="shared" si="25"/>
        <v>-2.0798322589524732E-2</v>
      </c>
    </row>
    <row r="15" spans="2:57" s="25" customFormat="1" x14ac:dyDescent="0.3">
      <c r="B15" s="39"/>
      <c r="C15" s="39"/>
      <c r="D15" s="39"/>
      <c r="E15" s="39"/>
      <c r="F15" s="39"/>
      <c r="G15" s="39"/>
      <c r="H15" s="44"/>
      <c r="I15" s="44"/>
      <c r="J15" s="44"/>
      <c r="K15" s="44"/>
      <c r="L15" s="44"/>
      <c r="M15" s="44"/>
      <c r="N15" s="44"/>
      <c r="O15" s="44"/>
      <c r="P15" s="30"/>
      <c r="Q15" s="30"/>
      <c r="R15" s="30"/>
      <c r="S15" s="30"/>
      <c r="T15" s="30"/>
      <c r="U15" s="30"/>
      <c r="V15" s="30"/>
      <c r="W15" s="30"/>
      <c r="X15" s="30"/>
      <c r="Y15" s="30"/>
      <c r="Z15" s="30"/>
      <c r="AA15" s="30"/>
      <c r="AB15" s="30"/>
      <c r="AC15" s="30"/>
      <c r="AD15" s="30"/>
      <c r="AE15" s="34"/>
      <c r="AF15" s="34"/>
      <c r="AG15" s="34"/>
      <c r="AJ15" s="35"/>
      <c r="AK15" s="35"/>
      <c r="AL15" s="35"/>
      <c r="AM15" s="35"/>
      <c r="AN15" s="35"/>
      <c r="AO15" s="35"/>
      <c r="AP15" s="35"/>
      <c r="AQ15" s="35"/>
      <c r="AR15" s="35"/>
      <c r="AS15" s="35"/>
      <c r="AV15" s="33"/>
      <c r="AW15" s="33"/>
      <c r="AX15" s="33"/>
      <c r="AY15" s="33"/>
      <c r="AZ15" s="33"/>
      <c r="BA15" s="33"/>
      <c r="BB15" s="33"/>
      <c r="BC15" s="33"/>
      <c r="BD15" s="33"/>
      <c r="BE15" s="33"/>
    </row>
    <row r="16" spans="2:57" s="25" customFormat="1" x14ac:dyDescent="0.3">
      <c r="B16" s="39"/>
      <c r="C16" s="39"/>
      <c r="D16" s="39"/>
      <c r="E16" s="56" t="s">
        <v>22</v>
      </c>
      <c r="F16" s="39"/>
      <c r="G16" s="39"/>
      <c r="H16" s="44"/>
      <c r="I16" s="44"/>
      <c r="J16" s="44"/>
      <c r="K16" s="44"/>
      <c r="L16" s="44"/>
      <c r="M16" s="44"/>
      <c r="N16" s="44"/>
      <c r="O16" s="44"/>
      <c r="P16" s="30"/>
      <c r="Q16" s="30"/>
      <c r="R16" s="30"/>
      <c r="S16" s="30"/>
      <c r="T16" s="30"/>
      <c r="U16" s="30"/>
      <c r="V16" s="30"/>
      <c r="W16" s="30"/>
      <c r="X16" s="30"/>
      <c r="Y16" s="30"/>
      <c r="Z16" s="30"/>
      <c r="AA16" s="30"/>
      <c r="AB16" s="30"/>
      <c r="AC16" s="30"/>
      <c r="AD16" s="30"/>
      <c r="AI16" s="25" t="s">
        <v>4</v>
      </c>
      <c r="AJ16" s="33">
        <f>(AJ6-$AF6)/($AG6/SQRT(AJ$3))</f>
        <v>4.3026527297494619</v>
      </c>
      <c r="AK16" s="33">
        <f t="shared" ref="AK16:AS16" si="27">(AK6-$AF6)/($AG6/SQRT(AK$3))</f>
        <v>2.4469118511449688</v>
      </c>
      <c r="AL16" s="33">
        <f t="shared" si="27"/>
        <v>2.2281388519862744</v>
      </c>
      <c r="AM16" s="33">
        <f t="shared" si="27"/>
        <v>2.1447866879178039</v>
      </c>
      <c r="AN16" s="33">
        <f t="shared" si="27"/>
        <v>2.1009220402410378</v>
      </c>
      <c r="AO16" s="33">
        <f t="shared" si="27"/>
        <v>2.0738730679040245</v>
      </c>
      <c r="AP16" s="33">
        <f t="shared" si="27"/>
        <v>2.0555294386428731</v>
      </c>
      <c r="AQ16" s="33">
        <f t="shared" si="27"/>
        <v>2.0422724563012378</v>
      </c>
      <c r="AR16" s="33">
        <f t="shared" si="27"/>
        <v>2.0322445093177191</v>
      </c>
      <c r="AS16" s="33">
        <f t="shared" si="27"/>
        <v>2.0243941639119702</v>
      </c>
      <c r="AU16" s="25" t="s">
        <v>4</v>
      </c>
      <c r="AV16" s="33">
        <f>(-$AF6+AV6)/($AG6/SQRT(AV$3))</f>
        <v>-4.3026527297494619</v>
      </c>
      <c r="AW16" s="33">
        <f t="shared" ref="AW16:BE16" si="28">(-$AF6+AW6)/($AG6/SQRT(AW$3))</f>
        <v>-2.4469118511449688</v>
      </c>
      <c r="AX16" s="33">
        <f t="shared" si="28"/>
        <v>-2.2281388519862744</v>
      </c>
      <c r="AY16" s="33">
        <f t="shared" si="28"/>
        <v>-2.1447866879178039</v>
      </c>
      <c r="AZ16" s="33">
        <f t="shared" si="28"/>
        <v>-2.1009220402410378</v>
      </c>
      <c r="BA16" s="33">
        <f t="shared" si="28"/>
        <v>-2.0738730679040245</v>
      </c>
      <c r="BB16" s="33">
        <f t="shared" si="28"/>
        <v>-2.0555294386428731</v>
      </c>
      <c r="BC16" s="33">
        <f t="shared" si="28"/>
        <v>-2.0422724563012378</v>
      </c>
      <c r="BD16" s="33">
        <f t="shared" si="28"/>
        <v>-2.0322445093177191</v>
      </c>
      <c r="BE16" s="33">
        <f t="shared" si="28"/>
        <v>-2.0243941639119702</v>
      </c>
    </row>
    <row r="17" spans="2:57" s="25" customFormat="1" x14ac:dyDescent="0.3">
      <c r="B17" s="39"/>
      <c r="C17" s="39"/>
      <c r="D17" s="39"/>
      <c r="E17" s="39"/>
      <c r="F17" s="134" t="s">
        <v>20</v>
      </c>
      <c r="G17" s="134"/>
      <c r="H17" s="134"/>
      <c r="I17" s="134"/>
      <c r="J17" s="134"/>
      <c r="K17" s="134"/>
      <c r="L17" s="134"/>
      <c r="M17" s="134"/>
      <c r="N17" s="134"/>
      <c r="O17" s="134"/>
      <c r="P17" s="34"/>
      <c r="Q17" s="34"/>
      <c r="R17" s="34"/>
      <c r="S17" s="34"/>
      <c r="T17" s="34"/>
      <c r="U17" s="34"/>
      <c r="V17" s="34"/>
      <c r="W17" s="34"/>
      <c r="X17" s="34"/>
      <c r="Y17" s="34"/>
      <c r="Z17" s="34"/>
      <c r="AA17" s="34"/>
      <c r="AB17" s="34"/>
      <c r="AC17" s="34"/>
      <c r="AD17" s="34"/>
      <c r="AE17" s="32"/>
      <c r="AF17" s="32"/>
      <c r="AG17" s="32"/>
      <c r="AJ17" s="33">
        <f t="shared" ref="AJ17:AS17" si="29">(AJ7-$AF7)/($AG7/SQRT(AJ$3))</f>
        <v>3.8076274877688117</v>
      </c>
      <c r="AK17" s="33">
        <f t="shared" si="29"/>
        <v>1.7468404402189115</v>
      </c>
      <c r="AL17" s="33">
        <f t="shared" si="29"/>
        <v>1.370729981846712</v>
      </c>
      <c r="AM17" s="33">
        <f t="shared" si="29"/>
        <v>1.154736203956505</v>
      </c>
      <c r="AN17" s="33">
        <f t="shared" si="29"/>
        <v>0.99401194859402342</v>
      </c>
      <c r="AO17" s="33">
        <f t="shared" si="29"/>
        <v>0.86131381525366413</v>
      </c>
      <c r="AP17" s="33">
        <f t="shared" si="29"/>
        <v>0.74581575566250391</v>
      </c>
      <c r="AQ17" s="33">
        <f t="shared" si="29"/>
        <v>0.64212963444912285</v>
      </c>
      <c r="AR17" s="33">
        <f t="shared" si="29"/>
        <v>0.54716878337577124</v>
      </c>
      <c r="AS17" s="33">
        <f t="shared" si="29"/>
        <v>0.45898689997711678</v>
      </c>
      <c r="AV17" s="33">
        <f t="shared" ref="AV17:BE17" si="30">(-$AF7+AV7)/($AG7/SQRT(AV$3))</f>
        <v>-4.7976779717301099</v>
      </c>
      <c r="AW17" s="33">
        <f t="shared" si="30"/>
        <v>-3.1469832620710263</v>
      </c>
      <c r="AX17" s="33">
        <f t="shared" si="30"/>
        <v>-3.0855477221258365</v>
      </c>
      <c r="AY17" s="33">
        <f t="shared" si="30"/>
        <v>-3.1348371718791022</v>
      </c>
      <c r="AZ17" s="33">
        <f t="shared" si="30"/>
        <v>-3.2078321318880527</v>
      </c>
      <c r="BA17" s="33">
        <f t="shared" si="30"/>
        <v>-3.2864323205543862</v>
      </c>
      <c r="BB17" s="33">
        <f t="shared" si="30"/>
        <v>-3.3652431216232417</v>
      </c>
      <c r="BC17" s="33">
        <f t="shared" si="30"/>
        <v>-3.4424152781533524</v>
      </c>
      <c r="BD17" s="33">
        <f t="shared" si="30"/>
        <v>-3.5173202352596662</v>
      </c>
      <c r="BE17" s="33">
        <f t="shared" si="30"/>
        <v>-3.5898014278468238</v>
      </c>
    </row>
    <row r="18" spans="2:57" s="25" customFormat="1" x14ac:dyDescent="0.3">
      <c r="B18" s="39"/>
      <c r="C18" s="39"/>
      <c r="D18" s="39"/>
      <c r="E18" s="47" t="s">
        <v>21</v>
      </c>
      <c r="F18" s="42">
        <f>'INPUTS &amp; Constant Variance '!F18</f>
        <v>2</v>
      </c>
      <c r="G18" s="42">
        <f>'INPUTS &amp; Constant Variance '!G18</f>
        <v>4</v>
      </c>
      <c r="H18" s="42">
        <f>'INPUTS &amp; Constant Variance '!H18</f>
        <v>6</v>
      </c>
      <c r="I18" s="42">
        <f>'INPUTS &amp; Constant Variance '!I18</f>
        <v>8</v>
      </c>
      <c r="J18" s="42">
        <f>'INPUTS &amp; Constant Variance '!J18</f>
        <v>10</v>
      </c>
      <c r="K18" s="42">
        <f>'INPUTS &amp; Constant Variance '!K18</f>
        <v>12</v>
      </c>
      <c r="L18" s="42">
        <f>'INPUTS &amp; Constant Variance '!L18</f>
        <v>14</v>
      </c>
      <c r="M18" s="42">
        <f>'INPUTS &amp; Constant Variance '!M18</f>
        <v>16</v>
      </c>
      <c r="N18" s="42">
        <f>'INPUTS &amp; Constant Variance '!N18</f>
        <v>18</v>
      </c>
      <c r="O18" s="42">
        <f>'INPUTS &amp; Constant Variance '!O18</f>
        <v>20</v>
      </c>
      <c r="AE18" s="32"/>
      <c r="AF18" s="32"/>
      <c r="AG18" s="32"/>
      <c r="AJ18" s="33">
        <f t="shared" ref="AJ18:AS18" si="31">(AJ8-$AF8)/($AG8/SQRT(AJ$3))</f>
        <v>3.3224489830271828</v>
      </c>
      <c r="AK18" s="33">
        <f t="shared" si="31"/>
        <v>1.0606944186413998</v>
      </c>
      <c r="AL18" s="33">
        <f t="shared" si="31"/>
        <v>0.53037616089391215</v>
      </c>
      <c r="AM18" s="33">
        <f t="shared" si="31"/>
        <v>0.18437919447324544</v>
      </c>
      <c r="AN18" s="33">
        <f t="shared" si="31"/>
        <v>-9.0880169229964641E-2</v>
      </c>
      <c r="AO18" s="33">
        <f t="shared" si="31"/>
        <v>-0.32712595552983742</v>
      </c>
      <c r="AP18" s="33">
        <f t="shared" si="31"/>
        <v>-0.53784590935802024</v>
      </c>
      <c r="AQ18" s="33">
        <f t="shared" si="31"/>
        <v>-0.73016240870590043</v>
      </c>
      <c r="AR18" s="33">
        <f t="shared" si="31"/>
        <v>-0.90836673084911745</v>
      </c>
      <c r="AS18" s="33">
        <f t="shared" si="31"/>
        <v>-1.0752822467612368</v>
      </c>
      <c r="AV18" s="33">
        <f t="shared" ref="AV18:BE18" si="32">(-$AF8+AV8)/($AG8/SQRT(AV$3))</f>
        <v>-5.2828564764717409</v>
      </c>
      <c r="AW18" s="33">
        <f t="shared" si="32"/>
        <v>-3.833129283648538</v>
      </c>
      <c r="AX18" s="33">
        <f t="shared" si="32"/>
        <v>-3.9259015430786368</v>
      </c>
      <c r="AY18" s="33">
        <f t="shared" si="32"/>
        <v>-4.1051941813623616</v>
      </c>
      <c r="AZ18" s="33">
        <f t="shared" si="32"/>
        <v>-4.2927242497120401</v>
      </c>
      <c r="BA18" s="33">
        <f t="shared" si="32"/>
        <v>-4.474872091337887</v>
      </c>
      <c r="BB18" s="33">
        <f t="shared" si="32"/>
        <v>-4.6489047866437661</v>
      </c>
      <c r="BC18" s="33">
        <f t="shared" si="32"/>
        <v>-4.8147073213083758</v>
      </c>
      <c r="BD18" s="33">
        <f t="shared" si="32"/>
        <v>-4.9728557494845562</v>
      </c>
      <c r="BE18" s="33">
        <f t="shared" si="32"/>
        <v>-5.1240705745851773</v>
      </c>
    </row>
    <row r="19" spans="2:57" s="25" customFormat="1" x14ac:dyDescent="0.3">
      <c r="B19" s="39"/>
      <c r="C19" s="39"/>
      <c r="D19" s="39"/>
      <c r="E19" s="48">
        <f t="shared" ref="E19:E25" si="33">E6</f>
        <v>0</v>
      </c>
      <c r="F19" s="49">
        <f>AV26+(1-AJ26)</f>
        <v>5.0000000000000044E-2</v>
      </c>
      <c r="G19" s="49">
        <f t="shared" ref="G19:O19" si="34">AW26+(1-AK26)</f>
        <v>5.0000000000000072E-2</v>
      </c>
      <c r="H19" s="49">
        <f t="shared" si="34"/>
        <v>5.0000000000000031E-2</v>
      </c>
      <c r="I19" s="49">
        <f t="shared" si="34"/>
        <v>5.0000000000000017E-2</v>
      </c>
      <c r="J19" s="49">
        <f t="shared" si="34"/>
        <v>5.0000000000000065E-2</v>
      </c>
      <c r="K19" s="49">
        <f t="shared" si="34"/>
        <v>5.0000000000000225E-2</v>
      </c>
      <c r="L19" s="49">
        <f t="shared" si="34"/>
        <v>4.9999999999999878E-2</v>
      </c>
      <c r="M19" s="49">
        <f t="shared" si="34"/>
        <v>4.999999999999985E-2</v>
      </c>
      <c r="N19" s="49">
        <f t="shared" si="34"/>
        <v>0.05</v>
      </c>
      <c r="O19" s="49">
        <f t="shared" si="34"/>
        <v>5.0000000000000044E-2</v>
      </c>
      <c r="P19" s="34"/>
      <c r="Q19" s="34"/>
      <c r="R19" s="34"/>
      <c r="S19" s="34"/>
      <c r="T19" s="34"/>
      <c r="U19" s="34"/>
      <c r="V19" s="34"/>
      <c r="W19" s="34"/>
      <c r="X19" s="34"/>
      <c r="Y19" s="34"/>
      <c r="Z19" s="34"/>
      <c r="AA19" s="34"/>
      <c r="AB19" s="34"/>
      <c r="AC19" s="34"/>
      <c r="AD19" s="34"/>
      <c r="AE19" s="32"/>
      <c r="AF19" s="32"/>
      <c r="AG19" s="32"/>
      <c r="AJ19" s="33">
        <f t="shared" ref="AJ19:AS19" si="35">(AJ9-$AF9)/($AG9/SQRT(AJ$3))</f>
        <v>2.84695937800939</v>
      </c>
      <c r="AK19" s="33">
        <f t="shared" si="35"/>
        <v>0.38825057045781092</v>
      </c>
      <c r="AL19" s="33">
        <f t="shared" si="35"/>
        <v>-0.29319599346776265</v>
      </c>
      <c r="AM19" s="33">
        <f t="shared" si="35"/>
        <v>-0.76660001556234059</v>
      </c>
      <c r="AN19" s="33">
        <f t="shared" si="35"/>
        <v>-1.1541072486442749</v>
      </c>
      <c r="AO19" s="33">
        <f t="shared" si="35"/>
        <v>-1.4918328658209461</v>
      </c>
      <c r="AP19" s="33">
        <f t="shared" si="35"/>
        <v>-1.7958731552314304</v>
      </c>
      <c r="AQ19" s="33">
        <f t="shared" si="35"/>
        <v>-2.0750501050730783</v>
      </c>
      <c r="AR19" s="33">
        <f t="shared" si="35"/>
        <v>-2.3348355459024961</v>
      </c>
      <c r="AS19" s="33">
        <f t="shared" si="35"/>
        <v>-2.5789124023512904</v>
      </c>
      <c r="AV19" s="33">
        <f t="shared" ref="AV19:BE19" si="36">(-$AF9+AV9)/($AG9/SQRT(AV$3))</f>
        <v>-5.7583460814895346</v>
      </c>
      <c r="AW19" s="33">
        <f t="shared" si="36"/>
        <v>-4.5055731318321266</v>
      </c>
      <c r="AX19" s="33">
        <f t="shared" si="36"/>
        <v>-4.7494736974403118</v>
      </c>
      <c r="AY19" s="33">
        <f t="shared" si="36"/>
        <v>-5.0561733913979472</v>
      </c>
      <c r="AZ19" s="33">
        <f t="shared" si="36"/>
        <v>-5.3559513291263503</v>
      </c>
      <c r="BA19" s="33">
        <f t="shared" si="36"/>
        <v>-5.6395790016289959</v>
      </c>
      <c r="BB19" s="33">
        <f t="shared" si="36"/>
        <v>-5.9069320325171759</v>
      </c>
      <c r="BC19" s="33">
        <f t="shared" si="36"/>
        <v>-6.1595950176755538</v>
      </c>
      <c r="BD19" s="33">
        <f t="shared" si="36"/>
        <v>-6.3993245645379337</v>
      </c>
      <c r="BE19" s="33">
        <f t="shared" si="36"/>
        <v>-6.6277007301752313</v>
      </c>
    </row>
    <row r="20" spans="2:57" s="25" customFormat="1" x14ac:dyDescent="0.3">
      <c r="B20" s="39"/>
      <c r="C20" s="39"/>
      <c r="D20" s="39"/>
      <c r="E20" s="48">
        <f t="shared" si="33"/>
        <v>0.02</v>
      </c>
      <c r="F20" s="49">
        <f t="shared" ref="F20:F27" si="37">AV27+(1-AJ27)</f>
        <v>5.1687516291313233E-2</v>
      </c>
      <c r="G20" s="49">
        <f t="shared" ref="G20:G27" si="38">AW27+(1-AK27)</f>
        <v>7.5576817857780448E-2</v>
      </c>
      <c r="H20" s="49">
        <f t="shared" ref="H20:H27" si="39">AX27+(1-AL27)</f>
        <v>0.1059847724588302</v>
      </c>
      <c r="I20" s="49">
        <f t="shared" ref="I20:I27" si="40">AY27+(1-AM27)</f>
        <v>0.13741859234297621</v>
      </c>
      <c r="J20" s="49">
        <f t="shared" ref="J20:J27" si="41">AZ27+(1-AN27)</f>
        <v>0.16913517135921333</v>
      </c>
      <c r="K20" s="49">
        <f t="shared" ref="K20:K27" si="42">BA27+(1-AO27)</f>
        <v>0.20086231586996117</v>
      </c>
      <c r="L20" s="49">
        <f t="shared" ref="L20:L27" si="43">BB27+(1-AP27)</f>
        <v>0.23242675475174016</v>
      </c>
      <c r="M20" s="49">
        <f t="shared" ref="M20:M27" si="44">BC27+(1-AQ27)</f>
        <v>0.26369299695403386</v>
      </c>
      <c r="N20" s="49">
        <f t="shared" ref="N20:N27" si="45">BD27+(1-AR27)</f>
        <v>0.29454802192673385</v>
      </c>
      <c r="O20" s="49">
        <f t="shared" ref="O20:O27" si="46">BE27+(1-AS27)</f>
        <v>0.32489589127978452</v>
      </c>
      <c r="P20" s="34"/>
      <c r="Q20" s="34"/>
      <c r="R20" s="34"/>
      <c r="S20" s="34"/>
      <c r="T20" s="34"/>
      <c r="U20" s="34"/>
      <c r="V20" s="34"/>
      <c r="W20" s="34"/>
      <c r="X20" s="34"/>
      <c r="Y20" s="34"/>
      <c r="Z20" s="34"/>
      <c r="AA20" s="34"/>
      <c r="AB20" s="34"/>
      <c r="AC20" s="34"/>
      <c r="AD20" s="34"/>
      <c r="AE20" s="32"/>
      <c r="AF20" s="32"/>
      <c r="AG20" s="32"/>
      <c r="AJ20" s="33">
        <f t="shared" ref="AJ20:AS20" si="47">(AJ10-$AF10)/($AG10/SQRT(AJ$3))</f>
        <v>2.3809966246892422</v>
      </c>
      <c r="AK20" s="33">
        <f t="shared" si="47"/>
        <v>-0.27072027484825056</v>
      </c>
      <c r="AL20" s="33">
        <f t="shared" si="47"/>
        <v>-1.1002671566529416</v>
      </c>
      <c r="AM20" s="33">
        <f t="shared" si="47"/>
        <v>-1.6985255222026356</v>
      </c>
      <c r="AN20" s="33">
        <f t="shared" si="47"/>
        <v>-2.1960316400510909</v>
      </c>
      <c r="AO20" s="33">
        <f t="shared" si="47"/>
        <v>-2.6332038505976554</v>
      </c>
      <c r="AP20" s="33">
        <f t="shared" si="47"/>
        <v>-3.0286947207354769</v>
      </c>
      <c r="AQ20" s="33">
        <f t="shared" si="47"/>
        <v>-3.3929917956852016</v>
      </c>
      <c r="AR20" s="33">
        <f t="shared" si="47"/>
        <v>-3.7327238058629382</v>
      </c>
      <c r="AS20" s="33">
        <f t="shared" si="47"/>
        <v>-4.0524160076461415</v>
      </c>
      <c r="AV20" s="33">
        <f t="shared" ref="AV20:BE20" si="48">(-$AF10+AV10)/($AG10/SQRT(AV$3))</f>
        <v>-6.2243088348096816</v>
      </c>
      <c r="AW20" s="33">
        <f t="shared" si="48"/>
        <v>-5.1645439771381882</v>
      </c>
      <c r="AX20" s="33">
        <f t="shared" si="48"/>
        <v>-5.5565448606254906</v>
      </c>
      <c r="AY20" s="33">
        <f t="shared" si="48"/>
        <v>-5.9880988980382419</v>
      </c>
      <c r="AZ20" s="33">
        <f t="shared" si="48"/>
        <v>-6.3978757205331656</v>
      </c>
      <c r="BA20" s="33">
        <f t="shared" si="48"/>
        <v>-6.7809499864057052</v>
      </c>
      <c r="BB20" s="33">
        <f t="shared" si="48"/>
        <v>-7.1397535980212226</v>
      </c>
      <c r="BC20" s="33">
        <f t="shared" si="48"/>
        <v>-7.4775367082876762</v>
      </c>
      <c r="BD20" s="33">
        <f t="shared" si="48"/>
        <v>-7.7972128244983772</v>
      </c>
      <c r="BE20" s="33">
        <f t="shared" si="48"/>
        <v>-8.1012043354700811</v>
      </c>
    </row>
    <row r="21" spans="2:57" s="25" customFormat="1" x14ac:dyDescent="0.3">
      <c r="B21" s="39"/>
      <c r="C21" s="39"/>
      <c r="D21" s="39"/>
      <c r="E21" s="48">
        <f t="shared" si="33"/>
        <v>0.04</v>
      </c>
      <c r="F21" s="49">
        <f t="shared" si="37"/>
        <v>5.6949761804567886E-2</v>
      </c>
      <c r="G21" s="49">
        <f t="shared" si="38"/>
        <v>0.16913758324257214</v>
      </c>
      <c r="H21" s="49">
        <f t="shared" si="39"/>
        <v>0.30513292424575383</v>
      </c>
      <c r="I21" s="49">
        <f t="shared" si="40"/>
        <v>0.42871565231408637</v>
      </c>
      <c r="J21" s="49">
        <f t="shared" si="41"/>
        <v>0.5359232975303605</v>
      </c>
      <c r="K21" s="49">
        <f t="shared" si="42"/>
        <v>0.62676215242887845</v>
      </c>
      <c r="L21" s="49">
        <f t="shared" si="43"/>
        <v>0.70241355381077653</v>
      </c>
      <c r="M21" s="49">
        <f t="shared" si="44"/>
        <v>0.76454231847553022</v>
      </c>
      <c r="N21" s="49">
        <f t="shared" si="45"/>
        <v>0.81497006096249291</v>
      </c>
      <c r="O21" s="49">
        <f t="shared" si="46"/>
        <v>0.85549022839772659</v>
      </c>
      <c r="P21" s="34"/>
      <c r="Q21" s="34"/>
      <c r="R21" s="34"/>
      <c r="S21" s="34"/>
      <c r="T21" s="34"/>
      <c r="U21" s="34"/>
      <c r="V21" s="34"/>
      <c r="W21" s="34"/>
      <c r="X21" s="34"/>
      <c r="Y21" s="34"/>
      <c r="Z21" s="34"/>
      <c r="AA21" s="34"/>
      <c r="AB21" s="34"/>
      <c r="AC21" s="34"/>
      <c r="AD21" s="34"/>
      <c r="AE21" s="32"/>
      <c r="AF21" s="32"/>
      <c r="AG21" s="32"/>
      <c r="AJ21" s="33">
        <f t="shared" ref="AJ21:AS21" si="49">(AJ11-$AF11)/($AG11/SQRT(AJ$3))</f>
        <v>1.9243952589769913</v>
      </c>
      <c r="AK21" s="33">
        <f t="shared" si="49"/>
        <v>-0.91645211883659372</v>
      </c>
      <c r="AL21" s="33">
        <f t="shared" si="49"/>
        <v>-1.8911239208718986</v>
      </c>
      <c r="AM21" s="33">
        <f t="shared" si="49"/>
        <v>-2.6117282536271382</v>
      </c>
      <c r="AN21" s="33">
        <f t="shared" si="49"/>
        <v>-3.2170233324029258</v>
      </c>
      <c r="AO21" s="33">
        <f t="shared" si="49"/>
        <v>-3.7516442124506053</v>
      </c>
      <c r="AP21" s="33">
        <f t="shared" si="49"/>
        <v>-4.2367483827025483</v>
      </c>
      <c r="AQ21" s="33">
        <f t="shared" si="49"/>
        <v>-4.6844554836618872</v>
      </c>
      <c r="AR21" s="33">
        <f t="shared" si="49"/>
        <v>-5.1025279029996922</v>
      </c>
      <c r="AS21" s="33">
        <f t="shared" si="49"/>
        <v>-5.4963163060403657</v>
      </c>
      <c r="AV21" s="33">
        <f t="shared" ref="AV21:BE21" si="50">(-$AF11+AV11)/($AG11/SQRT(AV$3))</f>
        <v>-6.6809102005219332</v>
      </c>
      <c r="AW21" s="33">
        <f t="shared" si="50"/>
        <v>-5.8102758211265311</v>
      </c>
      <c r="AX21" s="33">
        <f t="shared" si="50"/>
        <v>-6.3474016248444478</v>
      </c>
      <c r="AY21" s="33">
        <f t="shared" si="50"/>
        <v>-6.9013016294627452</v>
      </c>
      <c r="AZ21" s="33">
        <f t="shared" si="50"/>
        <v>-7.4188674128850014</v>
      </c>
      <c r="BA21" s="33">
        <f t="shared" si="50"/>
        <v>-7.899390348258656</v>
      </c>
      <c r="BB21" s="33">
        <f t="shared" si="50"/>
        <v>-8.3478072599882953</v>
      </c>
      <c r="BC21" s="33">
        <f t="shared" si="50"/>
        <v>-8.7690003962643637</v>
      </c>
      <c r="BD21" s="33">
        <f t="shared" si="50"/>
        <v>-9.1670169216351294</v>
      </c>
      <c r="BE21" s="33">
        <f t="shared" si="50"/>
        <v>-9.5451046338643071</v>
      </c>
    </row>
    <row r="22" spans="2:57" s="25" customFormat="1" x14ac:dyDescent="0.3">
      <c r="B22" s="39"/>
      <c r="C22" s="39"/>
      <c r="D22" s="39"/>
      <c r="E22" s="48">
        <f t="shared" si="33"/>
        <v>0.06</v>
      </c>
      <c r="F22" s="49">
        <f t="shared" si="37"/>
        <v>6.6634443506623398E-2</v>
      </c>
      <c r="G22" s="49">
        <f t="shared" si="38"/>
        <v>0.35765599877091092</v>
      </c>
      <c r="H22" s="49">
        <f t="shared" si="39"/>
        <v>0.6127071446931216</v>
      </c>
      <c r="I22" s="49">
        <f t="shared" si="40"/>
        <v>0.77206147215172016</v>
      </c>
      <c r="J22" s="49">
        <f t="shared" si="41"/>
        <v>0.86824661920492852</v>
      </c>
      <c r="K22" s="49">
        <f t="shared" si="42"/>
        <v>0.92503346012090881</v>
      </c>
      <c r="L22" s="49">
        <f t="shared" si="43"/>
        <v>0.9579285473771546</v>
      </c>
      <c r="M22" s="49">
        <f t="shared" si="44"/>
        <v>0.97667310091812121</v>
      </c>
      <c r="N22" s="49">
        <f t="shared" si="45"/>
        <v>0.98720339053876882</v>
      </c>
      <c r="O22" s="49">
        <f t="shared" si="46"/>
        <v>0.99304625603147345</v>
      </c>
      <c r="P22" s="34"/>
      <c r="Q22" s="34"/>
      <c r="R22" s="34"/>
      <c r="S22" s="34"/>
      <c r="T22" s="34"/>
      <c r="U22" s="34"/>
      <c r="V22" s="34"/>
      <c r="W22" s="34"/>
      <c r="X22" s="34"/>
      <c r="Y22" s="34"/>
      <c r="Z22" s="34"/>
      <c r="AA22" s="34"/>
      <c r="AB22" s="34"/>
      <c r="AC22" s="34"/>
      <c r="AD22" s="34"/>
      <c r="AE22" s="32"/>
      <c r="AF22" s="32"/>
      <c r="AG22" s="32"/>
      <c r="AJ22" s="33">
        <f t="shared" ref="AJ22:AS22" si="51">(AJ12-$AF12)/($AG12/SQRT(AJ$3))</f>
        <v>1.4769871286166729</v>
      </c>
      <c r="AK22" s="33">
        <f t="shared" si="51"/>
        <v>-1.5491827647081453</v>
      </c>
      <c r="AL22" s="33">
        <f t="shared" si="51"/>
        <v>-2.6660575343753683</v>
      </c>
      <c r="AM22" s="33">
        <f t="shared" si="51"/>
        <v>-3.506544514347774</v>
      </c>
      <c r="AN22" s="33">
        <f t="shared" si="51"/>
        <v>-4.2174583255746843</v>
      </c>
      <c r="AO22" s="33">
        <f t="shared" si="51"/>
        <v>-4.8475658386060037</v>
      </c>
      <c r="AP22" s="33">
        <f t="shared" si="51"/>
        <v>-5.4204790301843166</v>
      </c>
      <c r="AQ22" s="33">
        <f t="shared" si="51"/>
        <v>-5.94991677540499</v>
      </c>
      <c r="AR22" s="33">
        <f t="shared" si="51"/>
        <v>-6.4447522940806454</v>
      </c>
      <c r="AS22" s="33">
        <f t="shared" si="51"/>
        <v>-6.9111450416565017</v>
      </c>
      <c r="AV22" s="33">
        <f t="shared" ref="AV22:BE22" si="52">(-$AF12+AV12)/($AG12/SQRT(AV$3))</f>
        <v>-7.1283183308822506</v>
      </c>
      <c r="AW22" s="33">
        <f t="shared" si="52"/>
        <v>-6.4430064669980833</v>
      </c>
      <c r="AX22" s="33">
        <f t="shared" si="52"/>
        <v>-7.1223352383479179</v>
      </c>
      <c r="AY22" s="33">
        <f t="shared" si="52"/>
        <v>-7.7961178901833801</v>
      </c>
      <c r="AZ22" s="33">
        <f t="shared" si="52"/>
        <v>-8.4193024060567616</v>
      </c>
      <c r="BA22" s="33">
        <f t="shared" si="52"/>
        <v>-8.9953119744140526</v>
      </c>
      <c r="BB22" s="33">
        <f t="shared" si="52"/>
        <v>-9.5315379074700619</v>
      </c>
      <c r="BC22" s="33">
        <f t="shared" si="52"/>
        <v>-10.034461688007466</v>
      </c>
      <c r="BD22" s="33">
        <f t="shared" si="52"/>
        <v>-10.509241312716084</v>
      </c>
      <c r="BE22" s="33">
        <f t="shared" si="52"/>
        <v>-10.95993336948044</v>
      </c>
    </row>
    <row r="23" spans="2:57" s="25" customFormat="1" x14ac:dyDescent="0.3">
      <c r="B23" s="39"/>
      <c r="C23" s="39"/>
      <c r="D23" s="39"/>
      <c r="E23" s="48">
        <f t="shared" si="33"/>
        <v>0.08</v>
      </c>
      <c r="F23" s="49">
        <f t="shared" si="37"/>
        <v>8.2538776829473567E-2</v>
      </c>
      <c r="G23" s="49">
        <f t="shared" si="38"/>
        <v>0.60320365411271482</v>
      </c>
      <c r="H23" s="49">
        <f t="shared" si="39"/>
        <v>0.85162298538270043</v>
      </c>
      <c r="I23" s="49">
        <f t="shared" si="40"/>
        <v>0.94426024172160283</v>
      </c>
      <c r="J23" s="49">
        <f t="shared" si="41"/>
        <v>0.97928509248168105</v>
      </c>
      <c r="K23" s="49">
        <f t="shared" si="42"/>
        <v>0.99240842459938339</v>
      </c>
      <c r="L23" s="49">
        <f t="shared" si="43"/>
        <v>0.99725567644278945</v>
      </c>
      <c r="M23" s="49">
        <f t="shared" si="44"/>
        <v>0.99902032171345134</v>
      </c>
      <c r="N23" s="49">
        <f t="shared" si="45"/>
        <v>0.99965420623176182</v>
      </c>
      <c r="O23" s="49">
        <f t="shared" si="46"/>
        <v>0.9998791800839012</v>
      </c>
      <c r="P23" s="34"/>
      <c r="Q23" s="34"/>
      <c r="R23" s="34"/>
      <c r="S23" s="34"/>
      <c r="T23" s="34"/>
      <c r="U23" s="34"/>
      <c r="V23" s="34"/>
      <c r="W23" s="34"/>
      <c r="X23" s="34"/>
      <c r="Y23" s="34"/>
      <c r="Z23" s="34"/>
      <c r="AA23" s="34"/>
      <c r="AB23" s="34"/>
      <c r="AC23" s="34"/>
      <c r="AD23" s="34"/>
      <c r="AJ23" s="33">
        <f t="shared" ref="AJ23:AS23" si="53">(AJ13-$AF13)/($AG13/SQRT(AJ$3))</f>
        <v>1.0386020580736444</v>
      </c>
      <c r="AK23" s="33">
        <f t="shared" si="53"/>
        <v>-2.1691528770119821</v>
      </c>
      <c r="AL23" s="33">
        <f t="shared" si="53"/>
        <v>-3.4253627498355605</v>
      </c>
      <c r="AM23" s="33">
        <f t="shared" si="53"/>
        <v>-4.3833146554338303</v>
      </c>
      <c r="AN23" s="33">
        <f t="shared" si="53"/>
        <v>-5.1977171436299372</v>
      </c>
      <c r="AO23" s="33">
        <f t="shared" si="53"/>
        <v>-5.9213855722904309</v>
      </c>
      <c r="AP23" s="33">
        <f t="shared" si="53"/>
        <v>-6.5803369053246774</v>
      </c>
      <c r="AQ23" s="33">
        <f t="shared" si="53"/>
        <v>-7.1898570000126645</v>
      </c>
      <c r="AR23" s="33">
        <f t="shared" si="53"/>
        <v>-7.7599075057097302</v>
      </c>
      <c r="AS23" s="33">
        <f t="shared" si="53"/>
        <v>-8.2974403567860602</v>
      </c>
      <c r="AV23" s="33">
        <f t="shared" ref="AV23:BE23" si="54">(-$AF13+AV13)/($AG13/SQRT(AV$3))</f>
        <v>-7.5667034014252783</v>
      </c>
      <c r="AW23" s="33">
        <f t="shared" si="54"/>
        <v>-7.0629765793019192</v>
      </c>
      <c r="AX23" s="33">
        <f t="shared" si="54"/>
        <v>-7.8816404538081093</v>
      </c>
      <c r="AY23" s="33">
        <f t="shared" si="54"/>
        <v>-8.672888031269439</v>
      </c>
      <c r="AZ23" s="33">
        <f t="shared" si="54"/>
        <v>-9.399561224112011</v>
      </c>
      <c r="BA23" s="33">
        <f t="shared" si="54"/>
        <v>-10.069131708098482</v>
      </c>
      <c r="BB23" s="33">
        <f t="shared" si="54"/>
        <v>-10.691395782610423</v>
      </c>
      <c r="BC23" s="33">
        <f t="shared" si="54"/>
        <v>-11.274401912615138</v>
      </c>
      <c r="BD23" s="33">
        <f t="shared" si="54"/>
        <v>-11.824396524345168</v>
      </c>
      <c r="BE23" s="33">
        <f t="shared" si="54"/>
        <v>-12.346228684609999</v>
      </c>
    </row>
    <row r="24" spans="2:57" s="25" customFormat="1" x14ac:dyDescent="0.3">
      <c r="B24" s="39"/>
      <c r="C24" s="39"/>
      <c r="D24" s="39"/>
      <c r="E24" s="48">
        <f t="shared" si="33"/>
        <v>0.1</v>
      </c>
      <c r="F24" s="49">
        <f t="shared" si="37"/>
        <v>0.10793542259481323</v>
      </c>
      <c r="G24" s="49">
        <f t="shared" si="38"/>
        <v>0.80318441143784647</v>
      </c>
      <c r="H24" s="49">
        <f t="shared" si="39"/>
        <v>0.95609235805436632</v>
      </c>
      <c r="I24" s="49">
        <f t="shared" si="40"/>
        <v>0.98975178208617054</v>
      </c>
      <c r="J24" s="49">
        <f t="shared" si="41"/>
        <v>0.9976102796795322</v>
      </c>
      <c r="K24" s="49">
        <f t="shared" si="42"/>
        <v>0.99944846339285531</v>
      </c>
      <c r="L24" s="49">
        <f t="shared" si="43"/>
        <v>0.99987421913773777</v>
      </c>
      <c r="M24" s="49">
        <f t="shared" si="44"/>
        <v>0.99997164565379193</v>
      </c>
      <c r="N24" s="49">
        <f t="shared" si="45"/>
        <v>0.99999367631772296</v>
      </c>
      <c r="O24" s="49">
        <f t="shared" si="46"/>
        <v>0.99999860336503654</v>
      </c>
      <c r="P24" s="34"/>
      <c r="Q24" s="34"/>
      <c r="R24" s="34"/>
      <c r="S24" s="34"/>
      <c r="T24" s="34"/>
      <c r="U24" s="34"/>
      <c r="V24" s="34"/>
      <c r="W24" s="34"/>
      <c r="X24" s="34"/>
      <c r="Y24" s="34"/>
      <c r="Z24" s="34"/>
      <c r="AA24" s="34"/>
      <c r="AB24" s="34"/>
      <c r="AC24" s="34"/>
      <c r="AD24" s="34"/>
      <c r="AJ24" s="33">
        <f t="shared" ref="AJ24:AS24" si="55">(AJ14-$AF14)/($AG14/SQRT(AJ$3))</f>
        <v>0.60906845398387288</v>
      </c>
      <c r="AK24" s="33">
        <f t="shared" si="55"/>
        <v>-2.7766051254107338</v>
      </c>
      <c r="AL24" s="33">
        <f t="shared" si="55"/>
        <v>-4.1693367756772197</v>
      </c>
      <c r="AM24" s="33">
        <f t="shared" si="55"/>
        <v>-5.2423818636133745</v>
      </c>
      <c r="AN24" s="33">
        <f t="shared" si="55"/>
        <v>-6.1581834809951488</v>
      </c>
      <c r="AO24" s="33">
        <f t="shared" si="55"/>
        <v>-6.9735237296890187</v>
      </c>
      <c r="AP24" s="33">
        <f t="shared" si="55"/>
        <v>-7.7167760014914908</v>
      </c>
      <c r="AQ24" s="33">
        <f t="shared" si="55"/>
        <v>-8.4047614968101669</v>
      </c>
      <c r="AR24" s="33">
        <f t="shared" si="55"/>
        <v>-9.0485083179790475</v>
      </c>
      <c r="AS24" s="33">
        <f t="shared" si="55"/>
        <v>-9.6557448772907559</v>
      </c>
      <c r="AV24" s="33">
        <f t="shared" ref="AV24:BE24" si="56">(-$AF14+AV14)/($AG14/SQRT(AV$3))</f>
        <v>-7.9962370055150522</v>
      </c>
      <c r="AW24" s="33">
        <f t="shared" si="56"/>
        <v>-7.6704288277006709</v>
      </c>
      <c r="AX24" s="33">
        <f t="shared" si="56"/>
        <v>-8.6256144796497694</v>
      </c>
      <c r="AY24" s="33">
        <f t="shared" si="56"/>
        <v>-9.5319552394489815</v>
      </c>
      <c r="AZ24" s="33">
        <f t="shared" si="56"/>
        <v>-10.360027561477224</v>
      </c>
      <c r="BA24" s="33">
        <f t="shared" si="56"/>
        <v>-11.121269865497068</v>
      </c>
      <c r="BB24" s="33">
        <f t="shared" si="56"/>
        <v>-11.827834878777237</v>
      </c>
      <c r="BC24" s="33">
        <f t="shared" si="56"/>
        <v>-12.489306409412642</v>
      </c>
      <c r="BD24" s="33">
        <f t="shared" si="56"/>
        <v>-13.112997336614486</v>
      </c>
      <c r="BE24" s="33">
        <f t="shared" si="56"/>
        <v>-13.704533205114696</v>
      </c>
    </row>
    <row r="25" spans="2:57" s="25" customFormat="1" x14ac:dyDescent="0.3">
      <c r="B25" s="39"/>
      <c r="C25" s="39"/>
      <c r="D25" s="39"/>
      <c r="E25" s="48">
        <f t="shared" si="33"/>
        <v>0.12</v>
      </c>
      <c r="F25" s="49">
        <f t="shared" si="37"/>
        <v>0.14841414344721959</v>
      </c>
      <c r="G25" s="49">
        <f t="shared" si="38"/>
        <v>0.91417541477649789</v>
      </c>
      <c r="H25" s="49">
        <f t="shared" si="39"/>
        <v>0.98819000820422065</v>
      </c>
      <c r="I25" s="49">
        <f t="shared" si="40"/>
        <v>0.99825615918091681</v>
      </c>
      <c r="J25" s="49">
        <f t="shared" si="41"/>
        <v>0.99974118479894303</v>
      </c>
      <c r="K25" s="49">
        <f t="shared" si="42"/>
        <v>0.99996187636460221</v>
      </c>
      <c r="L25" s="49">
        <f t="shared" si="43"/>
        <v>0.99999444182148711</v>
      </c>
      <c r="M25" s="49">
        <f t="shared" si="44"/>
        <v>0.99999919806136395</v>
      </c>
      <c r="N25" s="49">
        <f t="shared" si="45"/>
        <v>0.99999988542722174</v>
      </c>
      <c r="O25" s="49">
        <f t="shared" si="46"/>
        <v>0.9999999837783351</v>
      </c>
      <c r="AJ25" s="35"/>
      <c r="AK25" s="35"/>
      <c r="AL25" s="35"/>
      <c r="AM25" s="35"/>
      <c r="AN25" s="35"/>
      <c r="AO25" s="35"/>
      <c r="AP25" s="35"/>
      <c r="AQ25" s="35"/>
      <c r="AR25" s="35"/>
      <c r="AS25" s="35"/>
      <c r="AV25" s="35"/>
      <c r="AW25" s="35"/>
      <c r="AX25" s="35"/>
      <c r="AY25" s="35"/>
      <c r="AZ25" s="35"/>
      <c r="BA25" s="35"/>
      <c r="BB25" s="35"/>
      <c r="BC25" s="35"/>
      <c r="BD25" s="35"/>
      <c r="BE25" s="35"/>
    </row>
    <row r="26" spans="2:57" s="25" customFormat="1" x14ac:dyDescent="0.3">
      <c r="B26" s="39"/>
      <c r="C26" s="39"/>
      <c r="D26" s="39"/>
      <c r="E26" s="48">
        <v>0.14000000000000001</v>
      </c>
      <c r="F26" s="49">
        <f t="shared" si="37"/>
        <v>0.21254856938965908</v>
      </c>
      <c r="G26" s="49">
        <f t="shared" si="38"/>
        <v>0.96362800636919688</v>
      </c>
      <c r="H26" s="49">
        <f t="shared" si="39"/>
        <v>0.99676232103021445</v>
      </c>
      <c r="I26" s="49">
        <f t="shared" si="40"/>
        <v>0.99968798409734994</v>
      </c>
      <c r="J26" s="49">
        <f t="shared" si="41"/>
        <v>0.99996969157785742</v>
      </c>
      <c r="K26" s="49">
        <f t="shared" si="42"/>
        <v>0.99999707274797722</v>
      </c>
      <c r="L26" s="49">
        <f t="shared" si="43"/>
        <v>0.99999971978475277</v>
      </c>
      <c r="M26" s="49">
        <f t="shared" si="44"/>
        <v>0.99999997342460667</v>
      </c>
      <c r="N26" s="49">
        <f t="shared" si="45"/>
        <v>0.9999999975019308</v>
      </c>
      <c r="O26" s="49">
        <f t="shared" si="46"/>
        <v>0.9999999997671114</v>
      </c>
      <c r="AI26" s="25" t="s">
        <v>5</v>
      </c>
      <c r="AJ26" s="33">
        <f>_xlfn.T.DIST(AJ16,AJ$4,TRUE)</f>
        <v>0.97499999999999998</v>
      </c>
      <c r="AK26" s="33">
        <f t="shared" ref="AK26:AS26" si="57">_xlfn.T.DIST(AK16,AK$4,TRUE)</f>
        <v>0.97499999999999998</v>
      </c>
      <c r="AL26" s="33">
        <f t="shared" si="57"/>
        <v>0.97499999999999998</v>
      </c>
      <c r="AM26" s="33">
        <f t="shared" si="57"/>
        <v>0.97499999999999998</v>
      </c>
      <c r="AN26" s="33">
        <f t="shared" si="57"/>
        <v>0.97499999999999998</v>
      </c>
      <c r="AO26" s="33">
        <f t="shared" si="57"/>
        <v>0.97499999999999987</v>
      </c>
      <c r="AP26" s="33">
        <f t="shared" si="57"/>
        <v>0.97500000000000009</v>
      </c>
      <c r="AQ26" s="33">
        <f t="shared" si="57"/>
        <v>0.97500000000000009</v>
      </c>
      <c r="AR26" s="33">
        <f t="shared" si="57"/>
        <v>0.97499999999999998</v>
      </c>
      <c r="AS26" s="33">
        <f t="shared" si="57"/>
        <v>0.97499999999999998</v>
      </c>
      <c r="AU26" s="25" t="s">
        <v>5</v>
      </c>
      <c r="AV26" s="33">
        <f>_xlfn.T.DIST(AV16,AV$4,TRUE)</f>
        <v>2.5000000000000019E-2</v>
      </c>
      <c r="AW26" s="33">
        <f t="shared" ref="AW26:BE26" si="58">_xlfn.T.DIST(AW16,AW$4,TRUE)</f>
        <v>2.500000000000005E-2</v>
      </c>
      <c r="AX26" s="33">
        <f t="shared" si="58"/>
        <v>2.5000000000000005E-2</v>
      </c>
      <c r="AY26" s="33">
        <f t="shared" si="58"/>
        <v>2.4999999999999994E-2</v>
      </c>
      <c r="AZ26" s="33">
        <f t="shared" si="58"/>
        <v>2.5000000000000043E-2</v>
      </c>
      <c r="BA26" s="33">
        <f t="shared" si="58"/>
        <v>2.5000000000000095E-2</v>
      </c>
      <c r="BB26" s="33">
        <f t="shared" si="58"/>
        <v>2.4999999999999967E-2</v>
      </c>
      <c r="BC26" s="33">
        <f t="shared" si="58"/>
        <v>2.4999999999999942E-2</v>
      </c>
      <c r="BD26" s="33">
        <f t="shared" si="58"/>
        <v>2.4999999999999984E-2</v>
      </c>
      <c r="BE26" s="33">
        <f t="shared" si="58"/>
        <v>2.5000000000000026E-2</v>
      </c>
    </row>
    <row r="27" spans="2:57" s="25" customFormat="1" x14ac:dyDescent="0.3">
      <c r="B27" s="39"/>
      <c r="C27" s="39"/>
      <c r="D27" s="39"/>
      <c r="E27" s="48">
        <v>0.16</v>
      </c>
      <c r="F27" s="49">
        <f t="shared" si="37"/>
        <v>0.30986505591713748</v>
      </c>
      <c r="G27" s="49">
        <f t="shared" si="38"/>
        <v>0.98405799920698567</v>
      </c>
      <c r="H27" s="49">
        <f t="shared" si="39"/>
        <v>0.99904303119907112</v>
      </c>
      <c r="I27" s="49">
        <f t="shared" si="40"/>
        <v>0.99993780207088645</v>
      </c>
      <c r="J27" s="49">
        <f t="shared" si="41"/>
        <v>0.99999592030147433</v>
      </c>
      <c r="K27" s="49">
        <f t="shared" si="42"/>
        <v>0.99999973357494643</v>
      </c>
      <c r="L27" s="49">
        <f t="shared" si="43"/>
        <v>0.9999999827342223</v>
      </c>
      <c r="M27" s="49">
        <f t="shared" si="44"/>
        <v>0.99999999889027891</v>
      </c>
      <c r="N27" s="49">
        <f t="shared" si="45"/>
        <v>0.99999999992924171</v>
      </c>
      <c r="O27" s="49">
        <f t="shared" si="46"/>
        <v>0.9999999999955218</v>
      </c>
      <c r="AJ27" s="33">
        <f t="shared" ref="AJ27:AS27" si="59">_xlfn.T.DIST(AJ17,AJ$4,TRUE)</f>
        <v>0.968714567634822</v>
      </c>
      <c r="AK27" s="33">
        <f t="shared" si="59"/>
        <v>0.93436854784022128</v>
      </c>
      <c r="AL27" s="33">
        <f t="shared" si="59"/>
        <v>0.89978078860651811</v>
      </c>
      <c r="AM27" s="33">
        <f t="shared" si="59"/>
        <v>0.86623571228551799</v>
      </c>
      <c r="AN27" s="33">
        <f t="shared" si="59"/>
        <v>0.83330371146739979</v>
      </c>
      <c r="AO27" s="33">
        <f t="shared" si="59"/>
        <v>0.8008220449731186</v>
      </c>
      <c r="AP27" s="33">
        <f t="shared" si="59"/>
        <v>0.76876556479701152</v>
      </c>
      <c r="AQ27" s="33">
        <f t="shared" si="59"/>
        <v>0.73716705174463493</v>
      </c>
      <c r="AR27" s="33">
        <f t="shared" si="59"/>
        <v>0.70608169150057676</v>
      </c>
      <c r="AS27" s="33">
        <f t="shared" si="59"/>
        <v>0.67557084528187916</v>
      </c>
      <c r="AV27" s="33">
        <f t="shared" ref="AV27:BE27" si="60">_xlfn.T.DIST(AV17,AV$4,TRUE)</f>
        <v>2.0402083926135232E-2</v>
      </c>
      <c r="AW27" s="33">
        <f t="shared" si="60"/>
        <v>9.9453656980017253E-3</v>
      </c>
      <c r="AX27" s="33">
        <f t="shared" si="60"/>
        <v>5.7655610653483151E-3</v>
      </c>
      <c r="AY27" s="33">
        <f t="shared" si="60"/>
        <v>3.654304628494193E-3</v>
      </c>
      <c r="AZ27" s="33">
        <f t="shared" si="60"/>
        <v>2.4388828266131237E-3</v>
      </c>
      <c r="BA27" s="33">
        <f t="shared" si="60"/>
        <v>1.6843608430797781E-3</v>
      </c>
      <c r="BB27" s="33">
        <f t="shared" si="60"/>
        <v>1.1923195487516917E-3</v>
      </c>
      <c r="BC27" s="33">
        <f t="shared" si="60"/>
        <v>8.6004869866880063E-4</v>
      </c>
      <c r="BD27" s="33">
        <f t="shared" si="60"/>
        <v>6.2971342731059626E-4</v>
      </c>
      <c r="BE27" s="33">
        <f t="shared" si="60"/>
        <v>4.6673656166367969E-4</v>
      </c>
    </row>
    <row r="28" spans="2:57" s="25" customFormat="1" x14ac:dyDescent="0.3">
      <c r="E28" s="36"/>
      <c r="AJ28" s="33">
        <f t="shared" ref="AJ28:AS28" si="61">_xlfn.T.DIST(AJ18,AJ$4,TRUE)</f>
        <v>0.96005708603174078</v>
      </c>
      <c r="AK28" s="33">
        <f t="shared" si="61"/>
        <v>0.83517624319176254</v>
      </c>
      <c r="AL28" s="33">
        <f t="shared" si="61"/>
        <v>0.69628659614909183</v>
      </c>
      <c r="AM28" s="33">
        <f t="shared" si="61"/>
        <v>0.57181995382380046</v>
      </c>
      <c r="AN28" s="33">
        <f t="shared" si="61"/>
        <v>0.46429575644328724</v>
      </c>
      <c r="AO28" s="33">
        <f t="shared" si="61"/>
        <v>0.37333241221719915</v>
      </c>
      <c r="AP28" s="33">
        <f t="shared" si="61"/>
        <v>0.29762890547427179</v>
      </c>
      <c r="AQ28" s="33">
        <f t="shared" si="61"/>
        <v>0.23547732935052723</v>
      </c>
      <c r="AR28" s="33">
        <f t="shared" si="61"/>
        <v>0.1850392523330926</v>
      </c>
      <c r="AS28" s="33">
        <f t="shared" si="61"/>
        <v>0.14451427425229343</v>
      </c>
      <c r="AV28" s="33">
        <f t="shared" ref="AV28:BE28" si="62">_xlfn.T.DIST(AV18,AV$4,TRUE)</f>
        <v>1.700684783630867E-2</v>
      </c>
      <c r="AW28" s="33">
        <f t="shared" si="62"/>
        <v>4.3138264343346609E-3</v>
      </c>
      <c r="AX28" s="33">
        <f t="shared" si="62"/>
        <v>1.419520394845651E-3</v>
      </c>
      <c r="AY28" s="33">
        <f t="shared" si="62"/>
        <v>5.3560613788685687E-4</v>
      </c>
      <c r="AZ28" s="33">
        <f t="shared" si="62"/>
        <v>2.1905397364774297E-4</v>
      </c>
      <c r="BA28" s="33">
        <f t="shared" si="62"/>
        <v>9.4564646077646458E-5</v>
      </c>
      <c r="BB28" s="33">
        <f t="shared" si="62"/>
        <v>4.2459285048305558E-5</v>
      </c>
      <c r="BC28" s="33">
        <f t="shared" si="62"/>
        <v>1.9647826057507015E-5</v>
      </c>
      <c r="BD28" s="33">
        <f t="shared" si="62"/>
        <v>9.3132955855345547E-6</v>
      </c>
      <c r="BE28" s="33">
        <f t="shared" si="62"/>
        <v>4.5026500200648561E-6</v>
      </c>
    </row>
    <row r="29" spans="2:57" s="25" customFormat="1" x14ac:dyDescent="0.3">
      <c r="AJ29" s="33">
        <f t="shared" ref="AJ29:AS29" si="63">_xlfn.T.DIST(AJ19,AJ$4,TRUE)</f>
        <v>0.94779505903481742</v>
      </c>
      <c r="AK29" s="33">
        <f t="shared" si="63"/>
        <v>0.64438383082861606</v>
      </c>
      <c r="AL29" s="33">
        <f t="shared" si="63"/>
        <v>0.38768328264069435</v>
      </c>
      <c r="AM29" s="33">
        <f t="shared" si="63"/>
        <v>0.22802618164589966</v>
      </c>
      <c r="AN29" s="33">
        <f t="shared" si="63"/>
        <v>0.13177500701717135</v>
      </c>
      <c r="AO29" s="33">
        <f t="shared" si="63"/>
        <v>7.4972225264144057E-2</v>
      </c>
      <c r="AP29" s="33">
        <f t="shared" si="63"/>
        <v>4.2073018042673271E-2</v>
      </c>
      <c r="AQ29" s="33">
        <f t="shared" si="63"/>
        <v>2.332734571185139E-2</v>
      </c>
      <c r="AR29" s="33">
        <f t="shared" si="63"/>
        <v>1.2796740560563744E-2</v>
      </c>
      <c r="AS29" s="33">
        <f t="shared" si="63"/>
        <v>6.9537833588150912E-3</v>
      </c>
      <c r="AV29" s="33">
        <f t="shared" ref="AV29:BE29" si="64">_xlfn.T.DIST(AV19,AV$4,TRUE)</f>
        <v>1.4429502541440818E-2</v>
      </c>
      <c r="AW29" s="33">
        <f t="shared" si="64"/>
        <v>2.0398295995269562E-3</v>
      </c>
      <c r="AX29" s="33">
        <f t="shared" si="64"/>
        <v>3.9042733381600982E-4</v>
      </c>
      <c r="AY29" s="33">
        <f t="shared" si="64"/>
        <v>8.7653797619921103E-5</v>
      </c>
      <c r="AZ29" s="33">
        <f t="shared" si="64"/>
        <v>2.1626222099940814E-5</v>
      </c>
      <c r="BA29" s="33">
        <f t="shared" si="64"/>
        <v>5.6853850528876704E-6</v>
      </c>
      <c r="BB29" s="33">
        <f t="shared" si="64"/>
        <v>1.5654198278974965E-6</v>
      </c>
      <c r="BC29" s="33">
        <f t="shared" si="64"/>
        <v>4.4662997251810795E-7</v>
      </c>
      <c r="BD29" s="33">
        <f t="shared" si="64"/>
        <v>1.3109933258311822E-7</v>
      </c>
      <c r="BE29" s="33">
        <f t="shared" si="64"/>
        <v>3.9390288560677799E-8</v>
      </c>
    </row>
    <row r="30" spans="2:57" s="25" customFormat="1" x14ac:dyDescent="0.3">
      <c r="AJ30" s="33">
        <f t="shared" ref="AJ30:AS30" si="65">_xlfn.T.DIST(AJ20,AJ$4,TRUE)</f>
        <v>0.92988798947048923</v>
      </c>
      <c r="AK30" s="33">
        <f t="shared" si="65"/>
        <v>0.39783908172539884</v>
      </c>
      <c r="AL30" s="33">
        <f t="shared" si="65"/>
        <v>0.14849795572980329</v>
      </c>
      <c r="AM30" s="33">
        <f t="shared" si="65"/>
        <v>5.5756368743101858E-2</v>
      </c>
      <c r="AN30" s="33">
        <f t="shared" si="65"/>
        <v>2.0717428138329046E-2</v>
      </c>
      <c r="AO30" s="33">
        <f t="shared" si="65"/>
        <v>7.5919844167833218E-3</v>
      </c>
      <c r="AP30" s="33">
        <f t="shared" si="65"/>
        <v>2.744393246890341E-3</v>
      </c>
      <c r="AQ30" s="33">
        <f t="shared" si="65"/>
        <v>9.7969061418654154E-4</v>
      </c>
      <c r="AR30" s="33">
        <f t="shared" si="65"/>
        <v>3.4579601516242865E-4</v>
      </c>
      <c r="AS30" s="33">
        <f t="shared" si="65"/>
        <v>1.2082033583039626E-4</v>
      </c>
      <c r="AV30" s="33">
        <f t="shared" ref="AV30:BE30" si="66">_xlfn.T.DIST(AV20,AV$4,TRUE)</f>
        <v>1.2426766299962798E-2</v>
      </c>
      <c r="AW30" s="33">
        <f t="shared" si="66"/>
        <v>1.0427358381136602E-3</v>
      </c>
      <c r="AX30" s="33">
        <f t="shared" si="66"/>
        <v>1.2094111250369555E-4</v>
      </c>
      <c r="AY30" s="33">
        <f t="shared" si="66"/>
        <v>1.6610464704683688E-5</v>
      </c>
      <c r="AZ30" s="33">
        <f t="shared" si="66"/>
        <v>2.5206200100506094E-6</v>
      </c>
      <c r="BA30" s="33">
        <f t="shared" si="66"/>
        <v>4.0901616676688077E-7</v>
      </c>
      <c r="BB30" s="33">
        <f t="shared" si="66"/>
        <v>6.9689679827065136E-8</v>
      </c>
      <c r="BC30" s="33">
        <f t="shared" si="66"/>
        <v>1.2327637942822766E-8</v>
      </c>
      <c r="BD30" s="33">
        <f t="shared" si="66"/>
        <v>2.2469241593180755E-9</v>
      </c>
      <c r="BE30" s="33">
        <f t="shared" si="66"/>
        <v>4.1973155054764091E-10</v>
      </c>
    </row>
    <row r="31" spans="2:57" s="25" customFormat="1" x14ac:dyDescent="0.3">
      <c r="AJ31" s="33">
        <f t="shared" ref="AJ31:AS31" si="67">_xlfn.T.DIST(AJ21,AJ$4,TRUE)</f>
        <v>0.90290372652204698</v>
      </c>
      <c r="AK31" s="33">
        <f t="shared" si="67"/>
        <v>0.19738603251840439</v>
      </c>
      <c r="AL31" s="33">
        <f t="shared" si="67"/>
        <v>4.3949540831318738E-2</v>
      </c>
      <c r="AM31" s="33">
        <f t="shared" si="67"/>
        <v>1.0251872389896669E-2</v>
      </c>
      <c r="AN31" s="33">
        <f t="shared" si="67"/>
        <v>2.3900728986676408E-3</v>
      </c>
      <c r="AO31" s="33">
        <f t="shared" si="67"/>
        <v>5.5157300086462334E-4</v>
      </c>
      <c r="AP31" s="33">
        <f t="shared" si="67"/>
        <v>1.2578480785335874E-4</v>
      </c>
      <c r="AQ31" s="33">
        <f t="shared" si="67"/>
        <v>2.8354790372301722E-5</v>
      </c>
      <c r="AR31" s="33">
        <f t="shared" si="67"/>
        <v>6.3237338002297669E-6</v>
      </c>
      <c r="AS31" s="33">
        <f t="shared" si="67"/>
        <v>1.3966410891601773E-6</v>
      </c>
      <c r="AV31" s="33">
        <f t="shared" ref="AV31:BE31" si="68">_xlfn.T.DIST(AV21,AV$4,TRUE)</f>
        <v>1.0839149116860208E-2</v>
      </c>
      <c r="AW31" s="33">
        <f t="shared" si="68"/>
        <v>5.7044395625083894E-4</v>
      </c>
      <c r="AX31" s="33">
        <f t="shared" si="68"/>
        <v>4.1898885685039934E-5</v>
      </c>
      <c r="AY31" s="33">
        <f t="shared" si="68"/>
        <v>3.6544760671515567E-6</v>
      </c>
      <c r="AZ31" s="33">
        <f t="shared" si="68"/>
        <v>3.5257819984398789E-7</v>
      </c>
      <c r="BA31" s="33">
        <f t="shared" si="68"/>
        <v>3.6393719929666121E-8</v>
      </c>
      <c r="BB31" s="33">
        <f t="shared" si="68"/>
        <v>3.9455912230825823E-9</v>
      </c>
      <c r="BC31" s="33">
        <f t="shared" si="68"/>
        <v>4.441642488809497E-10</v>
      </c>
      <c r="BD31" s="33">
        <f t="shared" si="68"/>
        <v>5.1523245382353891E-11</v>
      </c>
      <c r="BE31" s="33">
        <f t="shared" si="68"/>
        <v>6.1256207701063756E-12</v>
      </c>
    </row>
    <row r="32" spans="2:57" s="25" customFormat="1" x14ac:dyDescent="0.3">
      <c r="AJ32" s="33">
        <f t="shared" ref="AJ32:AS32" si="69">_xlfn.T.DIST(AJ22,AJ$4,TRUE)</f>
        <v>0.86114460617849797</v>
      </c>
      <c r="AK32" s="33">
        <f t="shared" si="69"/>
        <v>8.6155394831519488E-2</v>
      </c>
      <c r="AL32" s="33">
        <f t="shared" si="69"/>
        <v>1.1826035470315429E-2</v>
      </c>
      <c r="AM32" s="33">
        <f t="shared" si="69"/>
        <v>1.7447643746246555E-3</v>
      </c>
      <c r="AN32" s="33">
        <f t="shared" si="69"/>
        <v>2.5887395380708151E-4</v>
      </c>
      <c r="AO32" s="33">
        <f t="shared" si="69"/>
        <v>3.8127630657828121E-5</v>
      </c>
      <c r="AP32" s="33">
        <f t="shared" si="69"/>
        <v>5.558463635206835E-6</v>
      </c>
      <c r="AQ32" s="33">
        <f t="shared" si="69"/>
        <v>8.0195974959933606E-7</v>
      </c>
      <c r="AR32" s="33">
        <f t="shared" si="69"/>
        <v>1.1457438840879983E-7</v>
      </c>
      <c r="AS32" s="33">
        <f t="shared" si="69"/>
        <v>1.6221790684951691E-8</v>
      </c>
      <c r="AV32" s="33">
        <f t="shared" ref="AV32:BE32" si="70">_xlfn.T.DIST(AV22,AV$4,TRUE)</f>
        <v>9.5587496257175594E-3</v>
      </c>
      <c r="AW32" s="33">
        <f t="shared" si="70"/>
        <v>3.3080960801729211E-4</v>
      </c>
      <c r="AX32" s="33">
        <f t="shared" si="70"/>
        <v>1.6043674536097553E-5</v>
      </c>
      <c r="AY32" s="33">
        <f t="shared" si="70"/>
        <v>9.2355554147032067E-7</v>
      </c>
      <c r="AZ32" s="33">
        <f t="shared" si="70"/>
        <v>5.8752750086639867E-8</v>
      </c>
      <c r="BA32" s="33">
        <f t="shared" si="70"/>
        <v>3.9952599572442068E-9</v>
      </c>
      <c r="BB32" s="33">
        <f t="shared" si="70"/>
        <v>2.8512237195250902E-10</v>
      </c>
      <c r="BC32" s="33">
        <f t="shared" si="70"/>
        <v>2.1113575095846695E-11</v>
      </c>
      <c r="BD32" s="33">
        <f t="shared" si="70"/>
        <v>1.6101132825912735E-12</v>
      </c>
      <c r="BE32" s="33">
        <f t="shared" si="70"/>
        <v>1.2577837716086581E-13</v>
      </c>
    </row>
    <row r="33" spans="35:57" s="25" customFormat="1" x14ac:dyDescent="0.3">
      <c r="AJ33" s="33">
        <f t="shared" ref="AJ33:AS33" si="71">_xlfn.T.DIST(AJ23,AJ$4,TRUE)</f>
        <v>0.79596196626436599</v>
      </c>
      <c r="AK33" s="33">
        <f t="shared" si="71"/>
        <v>3.6573683629720341E-2</v>
      </c>
      <c r="AL33" s="33">
        <f t="shared" si="71"/>
        <v>3.2443859169080809E-3</v>
      </c>
      <c r="AM33" s="33">
        <f t="shared" si="71"/>
        <v>3.1228009937038216E-4</v>
      </c>
      <c r="AN33" s="33">
        <f t="shared" si="71"/>
        <v>3.0319901908158907E-5</v>
      </c>
      <c r="AO33" s="33">
        <f t="shared" si="71"/>
        <v>2.9277844126585998E-6</v>
      </c>
      <c r="AP33" s="33">
        <f t="shared" si="71"/>
        <v>2.8024112657455821E-7</v>
      </c>
      <c r="AQ33" s="33">
        <f t="shared" si="71"/>
        <v>2.6576697261459863E-8</v>
      </c>
      <c r="AR33" s="33">
        <f t="shared" si="71"/>
        <v>2.4981368267796948E-9</v>
      </c>
      <c r="AS33" s="33">
        <f t="shared" si="71"/>
        <v>2.3289214225397838E-10</v>
      </c>
      <c r="AV33" s="33">
        <f t="shared" ref="AV33:BE33" si="72">_xlfn.T.DIST(AV23,AV$4,TRUE)</f>
        <v>8.5105356540250646E-3</v>
      </c>
      <c r="AW33" s="33">
        <f t="shared" si="72"/>
        <v>2.0168999891728305E-4</v>
      </c>
      <c r="AX33" s="33">
        <f t="shared" si="72"/>
        <v>6.706947122603199E-6</v>
      </c>
      <c r="AY33" s="33">
        <f t="shared" si="72"/>
        <v>2.6419672029117219E-7</v>
      </c>
      <c r="AZ33" s="33">
        <f t="shared" si="72"/>
        <v>1.1479765536775819E-8</v>
      </c>
      <c r="BA33" s="33">
        <f t="shared" si="72"/>
        <v>5.323899108621088E-10</v>
      </c>
      <c r="BB33" s="33">
        <f t="shared" si="72"/>
        <v>2.5879297555048511E-11</v>
      </c>
      <c r="BC33" s="33">
        <f t="shared" si="72"/>
        <v>1.303962770571977E-12</v>
      </c>
      <c r="BD33" s="33">
        <f t="shared" si="72"/>
        <v>6.7601502675956991E-14</v>
      </c>
      <c r="BE33" s="33">
        <f t="shared" si="72"/>
        <v>3.5873191330060565E-15</v>
      </c>
    </row>
    <row r="34" spans="35:57" s="25" customFormat="1" x14ac:dyDescent="0.3">
      <c r="AJ34" s="33">
        <f t="shared" ref="AJ34:AS34" si="73">_xlfn.T.DIST(AJ24,AJ$4,TRUE)</f>
        <v>0.69777600303978193</v>
      </c>
      <c r="AK34" s="33">
        <f t="shared" si="73"/>
        <v>1.6070386064442676E-2</v>
      </c>
      <c r="AL34" s="33">
        <f t="shared" si="73"/>
        <v>9.5999540350622089E-4</v>
      </c>
      <c r="AM34" s="33">
        <f t="shared" si="73"/>
        <v>6.2282223481846009E-5</v>
      </c>
      <c r="AN34" s="33">
        <f t="shared" si="73"/>
        <v>4.0822824983118865E-6</v>
      </c>
      <c r="AO34" s="33">
        <f t="shared" si="73"/>
        <v>2.6650944774988243E-7</v>
      </c>
      <c r="AP34" s="33">
        <f t="shared" si="73"/>
        <v>1.7268662763680202E-8</v>
      </c>
      <c r="AQ34" s="33">
        <f t="shared" si="73"/>
        <v>1.1098232849912998E-9</v>
      </c>
      <c r="AR34" s="33">
        <f t="shared" si="73"/>
        <v>7.0761934093984405E-11</v>
      </c>
      <c r="AS34" s="33">
        <f t="shared" si="73"/>
        <v>4.4783586537477546E-12</v>
      </c>
      <c r="AV34" s="33">
        <f t="shared" ref="AV34:BE34" si="74">_xlfn.T.DIST(AV24,AV$4,TRUE)</f>
        <v>7.6410589569194248E-3</v>
      </c>
      <c r="AW34" s="33">
        <f t="shared" si="74"/>
        <v>1.2838527142837634E-4</v>
      </c>
      <c r="AX34" s="33">
        <f t="shared" si="74"/>
        <v>3.0266025773053557E-6</v>
      </c>
      <c r="AY34" s="33">
        <f t="shared" si="74"/>
        <v>8.4294368239840951E-8</v>
      </c>
      <c r="AZ34" s="33">
        <f t="shared" si="74"/>
        <v>2.5839726063650503E-9</v>
      </c>
      <c r="BA34" s="33">
        <f t="shared" si="74"/>
        <v>8.4394105043775668E-11</v>
      </c>
      <c r="BB34" s="33">
        <f t="shared" si="74"/>
        <v>2.8850485137394599E-12</v>
      </c>
      <c r="BC34" s="33">
        <f t="shared" si="74"/>
        <v>1.0211330124175087E-13</v>
      </c>
      <c r="BD34" s="33">
        <f t="shared" si="74"/>
        <v>3.7150782954679072E-15</v>
      </c>
      <c r="BE34" s="33">
        <f t="shared" si="74"/>
        <v>1.3823409877582684E-16</v>
      </c>
    </row>
    <row r="35" spans="35:57" s="25" customFormat="1" x14ac:dyDescent="0.3">
      <c r="AJ35" s="34"/>
      <c r="AK35" s="34"/>
      <c r="AL35" s="34"/>
      <c r="AM35" s="34"/>
      <c r="AN35" s="34"/>
      <c r="AO35" s="34"/>
      <c r="AP35" s="34"/>
      <c r="AQ35" s="34"/>
      <c r="AR35" s="34"/>
      <c r="AS35" s="34"/>
    </row>
    <row r="36" spans="35:57" s="25" customFormat="1" x14ac:dyDescent="0.3"/>
    <row r="37" spans="35:57" s="25" customFormat="1" x14ac:dyDescent="0.3">
      <c r="AI37" s="36"/>
    </row>
    <row r="38" spans="35:57" s="25" customFormat="1" x14ac:dyDescent="0.3">
      <c r="AI38" s="36"/>
    </row>
    <row r="39" spans="35:57" s="25" customFormat="1" x14ac:dyDescent="0.3">
      <c r="AI39" s="36"/>
    </row>
    <row r="40" spans="35:57" s="25" customFormat="1" x14ac:dyDescent="0.3">
      <c r="AI40" s="36"/>
    </row>
    <row r="41" spans="35:57" s="25" customFormat="1" x14ac:dyDescent="0.3">
      <c r="AI41" s="36"/>
    </row>
    <row r="42" spans="35:57" s="25" customFormat="1" x14ac:dyDescent="0.3">
      <c r="AI42" s="36"/>
    </row>
    <row r="43" spans="35:57" s="25" customFormat="1" x14ac:dyDescent="0.3">
      <c r="AI43" s="36"/>
    </row>
    <row r="44" spans="35:57" s="25" customFormat="1" x14ac:dyDescent="0.3"/>
    <row r="45" spans="35:57" s="25" customFormat="1" x14ac:dyDescent="0.3"/>
    <row r="46" spans="35:57" s="25" customFormat="1" x14ac:dyDescent="0.3"/>
    <row r="47" spans="35:57" s="25" customFormat="1" x14ac:dyDescent="0.3"/>
    <row r="48" spans="35:57" s="25" customFormat="1" x14ac:dyDescent="0.3"/>
    <row r="49" spans="48:55" s="25" customFormat="1" x14ac:dyDescent="0.3"/>
    <row r="53" spans="48:55" x14ac:dyDescent="0.3">
      <c r="AV53" s="2"/>
      <c r="AW53" s="2"/>
      <c r="AX53" s="2"/>
      <c r="AY53" s="2"/>
      <c r="AZ53" s="2"/>
      <c r="BA53" s="2"/>
      <c r="BB53" s="2"/>
      <c r="BC53" s="2"/>
    </row>
  </sheetData>
  <mergeCells count="4">
    <mergeCell ref="F4:G4"/>
    <mergeCell ref="H4:I4"/>
    <mergeCell ref="F17:O17"/>
    <mergeCell ref="L1:V3"/>
  </mergeCells>
  <conditionalFormatting sqref="F19:O27">
    <cfRule type="expression" dxfId="0" priority="1">
      <formula>IF(F19&gt;=$C$8,1,0)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Charts</vt:lpstr>
      </vt:variant>
      <vt:variant>
        <vt:i4>1</vt:i4>
      </vt:variant>
    </vt:vector>
  </HeadingPairs>
  <TitlesOfParts>
    <vt:vector size="6" baseType="lpstr">
      <vt:lpstr>HOME</vt:lpstr>
      <vt:lpstr>Introduction</vt:lpstr>
      <vt:lpstr>Calculation of Test Power</vt:lpstr>
      <vt:lpstr>INPUTS &amp; Constant Variance </vt:lpstr>
      <vt:lpstr>Constant CV</vt:lpstr>
      <vt:lpstr>Several Means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Dmitry Vedenov</dc:creator>
  <cp:lastModifiedBy>Gene Pesti</cp:lastModifiedBy>
  <dcterms:created xsi:type="dcterms:W3CDTF">2017-03-27T18:59:38Z</dcterms:created>
  <dcterms:modified xsi:type="dcterms:W3CDTF">2018-01-24T13:28:11Z</dcterms:modified>
</cp:coreProperties>
</file>