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5.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8.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1.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2.xml" ContentType="application/vnd.openxmlformats-officedocument.drawingml.chartshapes+xml"/>
  <Override PartName="/xl/drawings/drawing23.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24.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5.xml" ContentType="application/vnd.openxmlformats-officedocument.drawingml.chartshapes+xml"/>
  <Override PartName="/xl/drawings/drawing26.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7.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8.xml" ContentType="application/vnd.openxmlformats-officedocument.drawingml.chartshapes+xml"/>
  <Override PartName="/xl/drawings/drawing29.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30.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31.xml" ContentType="application/vnd.openxmlformats-officedocument.drawingml.chartshapes+xml"/>
  <Override PartName="/xl/drawings/drawing32.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33.xml" ContentType="application/vnd.openxmlformats-officedocument.drawingml.chartshape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34.xml" ContentType="application/vnd.openxmlformats-officedocument.drawingml.chartshapes+xml"/>
  <Override PartName="/xl/drawings/drawing35.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36.xml" ContentType="application/vnd.openxmlformats-officedocument.drawingml.chartshapes+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37.xml" ContentType="application/vnd.openxmlformats-officedocument.drawingml.chartshapes+xml"/>
  <Override PartName="/xl/drawings/drawing38.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9.xml" ContentType="application/vnd.openxmlformats-officedocument.drawingml.chartshapes+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40.xml" ContentType="application/vnd.openxmlformats-officedocument.drawingml.chartshapes+xml"/>
  <Override PartName="/xl/drawings/drawing41.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42.xml" ContentType="application/vnd.openxmlformats-officedocument.drawingml.chartshapes+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43.xml" ContentType="application/vnd.openxmlformats-officedocument.drawingml.chartshapes+xml"/>
  <Override PartName="/xl/drawings/drawing44.xml" ContentType="application/vnd.openxmlformats-officedocument.drawing+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45.xml" ContentType="application/vnd.openxmlformats-officedocument.drawingml.chartshape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46.xml" ContentType="application/vnd.openxmlformats-officedocument.drawingml.chartshapes+xml"/>
  <Override PartName="/xl/drawings/drawing47.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48.xml" ContentType="application/vnd.openxmlformats-officedocument.drawingml.chartshapes+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49.xml" ContentType="application/vnd.openxmlformats-officedocument.drawingml.chartshapes+xml"/>
  <Override PartName="/xl/drawings/drawing50.xml" ContentType="application/vnd.openxmlformats-officedocument.drawing+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51.xml" ContentType="application/vnd.openxmlformats-officedocument.drawingml.chartshapes+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52.xml" ContentType="application/vnd.openxmlformats-officedocument.drawingml.chartshapes+xml"/>
  <Override PartName="/xl/drawings/drawing53.xml" ContentType="application/vnd.openxmlformats-officedocument.drawing+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54.xml" ContentType="application/vnd.openxmlformats-officedocument.drawingml.chartshapes+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55.xml" ContentType="application/vnd.openxmlformats-officedocument.drawingml.chartshapes+xml"/>
  <Override PartName="/xl/drawings/drawing56.xml" ContentType="application/vnd.openxmlformats-officedocument.drawing+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5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Gene Pesti\Documents\Power Curves\Current Versions\"/>
    </mc:Choice>
  </mc:AlternateContent>
  <bookViews>
    <workbookView xWindow="0" yWindow="0" windowWidth="20496" windowHeight="8592"/>
  </bookViews>
  <sheets>
    <sheet name="HOME" sheetId="33" r:id="rId1"/>
    <sheet name="Introduction" sheetId="12" r:id="rId2"/>
    <sheet name="Calculation of Test Power" sheetId="6" r:id="rId3"/>
    <sheet name="INPUTS &amp; Notes " sheetId="5" r:id="rId4"/>
    <sheet name="Constant CV" sheetId="4" state="hidden" r:id="rId5"/>
    <sheet name="Log10(x) Scale (2)" sheetId="16" r:id="rId6"/>
    <sheet name="Log10(x+1) Scale (3)" sheetId="18" r:id="rId7"/>
    <sheet name="Ln(x) Scale (4)" sheetId="19" r:id="rId8"/>
    <sheet name="Ln(x+1) Scale (5)" sheetId="23" r:id="rId9"/>
    <sheet name="x^.5 Scale (6)" sheetId="21" r:id="rId10"/>
    <sheet name="(x+.5)^.5 Scale(7)" sheetId="22" r:id="rId11"/>
    <sheet name="Arcsin(Root(x)) D Scale (8) " sheetId="26" r:id="rId12"/>
    <sheet name="Arcsin(Root(x)) R Scale (9)" sheetId="24" r:id="rId13"/>
    <sheet name="ln x (1-x) Scale (10)" sheetId="29" r:id="rId14"/>
    <sheet name="0.5ln  (1+x) (1-x) Scale (11)" sheetId="30" r:id="rId15"/>
    <sheet name="x^.333 Scale (12)" sheetId="25" r:id="rId16"/>
    <sheet name="1 x^2 Scale (13)" sheetId="31" r:id="rId17"/>
    <sheet name="x^2 Scale (14)" sheetId="20" r:id="rId18"/>
    <sheet name="Reciprocal 1x (15)" sheetId="32" r:id="rId19"/>
    <sheet name="Lambda asin Lambda (x^.5) (16)" sheetId="27" r:id="rId20"/>
    <sheet name="Lambda asin Lambda (x+1)^.5 (17" sheetId="28" r:id="rId21"/>
    <sheet name="Several Means" sheetId="15" r:id="rId2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34" i="28" l="1"/>
  <c r="M34" i="28"/>
  <c r="L34" i="28"/>
  <c r="K34" i="28"/>
  <c r="J34" i="28"/>
  <c r="I34" i="28"/>
  <c r="H34" i="28"/>
  <c r="G34" i="28"/>
  <c r="F34" i="28"/>
  <c r="E34" i="28"/>
  <c r="C33" i="28"/>
  <c r="N34" i="27"/>
  <c r="M34" i="27"/>
  <c r="L34" i="27"/>
  <c r="K34" i="27"/>
  <c r="J34" i="27"/>
  <c r="I34" i="27"/>
  <c r="H34" i="27"/>
  <c r="G34" i="27"/>
  <c r="F34" i="27"/>
  <c r="E34" i="27"/>
  <c r="C33" i="27"/>
  <c r="N34" i="32"/>
  <c r="M34" i="32"/>
  <c r="L34" i="32"/>
  <c r="K34" i="32"/>
  <c r="J34" i="32"/>
  <c r="I34" i="32"/>
  <c r="H34" i="32"/>
  <c r="G34" i="32"/>
  <c r="F34" i="32"/>
  <c r="E34" i="32"/>
  <c r="C33" i="32"/>
  <c r="N34" i="20"/>
  <c r="M34" i="20"/>
  <c r="L34" i="20"/>
  <c r="K34" i="20"/>
  <c r="J34" i="20"/>
  <c r="I34" i="20"/>
  <c r="H34" i="20"/>
  <c r="G34" i="20"/>
  <c r="F34" i="20"/>
  <c r="E34" i="20"/>
  <c r="C33" i="20"/>
  <c r="N34" i="31"/>
  <c r="M34" i="31"/>
  <c r="L34" i="31"/>
  <c r="K34" i="31"/>
  <c r="J34" i="31"/>
  <c r="I34" i="31"/>
  <c r="H34" i="31"/>
  <c r="G34" i="31"/>
  <c r="F34" i="31"/>
  <c r="E34" i="31"/>
  <c r="C33" i="31"/>
  <c r="N34" i="25"/>
  <c r="M34" i="25"/>
  <c r="L34" i="25"/>
  <c r="K34" i="25"/>
  <c r="J34" i="25"/>
  <c r="I34" i="25"/>
  <c r="H34" i="25"/>
  <c r="G34" i="25"/>
  <c r="F34" i="25"/>
  <c r="E34" i="25"/>
  <c r="C33" i="25"/>
  <c r="N34" i="30"/>
  <c r="M34" i="30"/>
  <c r="L34" i="30"/>
  <c r="K34" i="30"/>
  <c r="J34" i="30"/>
  <c r="I34" i="30"/>
  <c r="H34" i="30"/>
  <c r="G34" i="30"/>
  <c r="F34" i="30"/>
  <c r="E34" i="30"/>
  <c r="C33" i="30"/>
  <c r="N34" i="29"/>
  <c r="M34" i="29"/>
  <c r="L34" i="29"/>
  <c r="K34" i="29"/>
  <c r="J34" i="29"/>
  <c r="I34" i="29"/>
  <c r="H34" i="29"/>
  <c r="G34" i="29"/>
  <c r="F34" i="29"/>
  <c r="E34" i="29"/>
  <c r="C33" i="29"/>
  <c r="N34" i="24"/>
  <c r="M34" i="24"/>
  <c r="L34" i="24"/>
  <c r="K34" i="24"/>
  <c r="J34" i="24"/>
  <c r="I34" i="24"/>
  <c r="H34" i="24"/>
  <c r="G34" i="24"/>
  <c r="F34" i="24"/>
  <c r="E34" i="24"/>
  <c r="C33" i="24"/>
  <c r="N34" i="26"/>
  <c r="M34" i="26"/>
  <c r="L34" i="26"/>
  <c r="K34" i="26"/>
  <c r="J34" i="26"/>
  <c r="I34" i="26"/>
  <c r="H34" i="26"/>
  <c r="G34" i="26"/>
  <c r="F34" i="26"/>
  <c r="E34" i="26"/>
  <c r="C33" i="26"/>
  <c r="N34" i="22"/>
  <c r="M34" i="22"/>
  <c r="L34" i="22"/>
  <c r="K34" i="22"/>
  <c r="J34" i="22"/>
  <c r="I34" i="22"/>
  <c r="H34" i="22"/>
  <c r="G34" i="22"/>
  <c r="F34" i="22"/>
  <c r="E34" i="22"/>
  <c r="C33" i="22"/>
  <c r="N34" i="21"/>
  <c r="M34" i="21"/>
  <c r="L34" i="21"/>
  <c r="K34" i="21"/>
  <c r="J34" i="21"/>
  <c r="I34" i="21"/>
  <c r="H34" i="21"/>
  <c r="G34" i="21"/>
  <c r="F34" i="21"/>
  <c r="E34" i="21"/>
  <c r="C33" i="21"/>
  <c r="N34" i="23"/>
  <c r="M34" i="23"/>
  <c r="L34" i="23"/>
  <c r="K34" i="23"/>
  <c r="J34" i="23"/>
  <c r="I34" i="23"/>
  <c r="H34" i="23"/>
  <c r="G34" i="23"/>
  <c r="F34" i="23"/>
  <c r="E34" i="23"/>
  <c r="C33" i="23"/>
  <c r="N34" i="19"/>
  <c r="M34" i="19"/>
  <c r="L34" i="19"/>
  <c r="K34" i="19"/>
  <c r="J34" i="19"/>
  <c r="I34" i="19"/>
  <c r="H34" i="19"/>
  <c r="G34" i="19"/>
  <c r="F34" i="19"/>
  <c r="E34" i="19"/>
  <c r="C33" i="19"/>
  <c r="N34" i="18"/>
  <c r="M34" i="18"/>
  <c r="L34" i="18"/>
  <c r="K34" i="18"/>
  <c r="J34" i="18"/>
  <c r="I34" i="18"/>
  <c r="H34" i="18"/>
  <c r="G34" i="18"/>
  <c r="F34" i="18"/>
  <c r="E34" i="18"/>
  <c r="C33" i="18"/>
  <c r="N34" i="16"/>
  <c r="M34" i="16"/>
  <c r="L34" i="16"/>
  <c r="K34" i="16"/>
  <c r="J34" i="16"/>
  <c r="I34" i="16"/>
  <c r="H34" i="16"/>
  <c r="G34" i="16"/>
  <c r="F34" i="16"/>
  <c r="E34" i="16"/>
  <c r="C33" i="16"/>
  <c r="O18" i="4"/>
  <c r="N11" i="18" s="1"/>
  <c r="N18" i="4"/>
  <c r="M11" i="18" s="1"/>
  <c r="M18" i="4"/>
  <c r="AQ3" i="4" s="1"/>
  <c r="AQ4" i="4" s="1"/>
  <c r="L18" i="4"/>
  <c r="K18" i="4"/>
  <c r="J11" i="16" s="1"/>
  <c r="J18" i="4"/>
  <c r="AN3" i="4" s="1"/>
  <c r="AN4" i="4" s="1"/>
  <c r="I18" i="4"/>
  <c r="H11" i="19" s="1"/>
  <c r="H18" i="4"/>
  <c r="G11" i="21" s="1"/>
  <c r="G18" i="4"/>
  <c r="AW3" i="4" s="1"/>
  <c r="AW4" i="4" s="1"/>
  <c r="F18" i="4"/>
  <c r="AV3" i="4" s="1"/>
  <c r="AV4" i="4" s="1"/>
  <c r="E14" i="4"/>
  <c r="AR17" i="16" s="1"/>
  <c r="E13" i="4"/>
  <c r="AE13" i="4" s="1"/>
  <c r="E12" i="4"/>
  <c r="E25" i="4" s="1"/>
  <c r="E11" i="4"/>
  <c r="E10" i="4"/>
  <c r="AE10" i="4" s="1"/>
  <c r="E9" i="4"/>
  <c r="AE9" i="4" s="1"/>
  <c r="E8" i="4"/>
  <c r="C8" i="4"/>
  <c r="E7" i="4"/>
  <c r="AE7" i="4" s="1"/>
  <c r="C7" i="4"/>
  <c r="G7" i="4" s="1"/>
  <c r="G6" i="4"/>
  <c r="E6" i="4"/>
  <c r="AE6" i="4" s="1"/>
  <c r="C6" i="4"/>
  <c r="F8" i="4" s="1"/>
  <c r="C5" i="4"/>
  <c r="BB3" i="4"/>
  <c r="BB4" i="4" s="1"/>
  <c r="AP3" i="4"/>
  <c r="AP4" i="4" s="1"/>
  <c r="BX64" i="5"/>
  <c r="BX63" i="5"/>
  <c r="BX62" i="5"/>
  <c r="BX61" i="5"/>
  <c r="BX60" i="5"/>
  <c r="BX59" i="5"/>
  <c r="BX58" i="5"/>
  <c r="BX57" i="5"/>
  <c r="BX56" i="5"/>
  <c r="BU25" i="5"/>
  <c r="BU24" i="5"/>
  <c r="BU23" i="5"/>
  <c r="BU22" i="5"/>
  <c r="BU21" i="5"/>
  <c r="BU20" i="5"/>
  <c r="BU19" i="5"/>
  <c r="CW14" i="5"/>
  <c r="CV14" i="5"/>
  <c r="BW14" i="5"/>
  <c r="BV14" i="5"/>
  <c r="BX14" i="5" s="1"/>
  <c r="CW13" i="5"/>
  <c r="CV13" i="5"/>
  <c r="BW13" i="5"/>
  <c r="BY13" i="5" s="1"/>
  <c r="CX13" i="5" s="1"/>
  <c r="BV13" i="5"/>
  <c r="BX13" i="5" s="1"/>
  <c r="CW12" i="5"/>
  <c r="CV12" i="5"/>
  <c r="BW12" i="5"/>
  <c r="BY12" i="5" s="1"/>
  <c r="CX12" i="5" s="1"/>
  <c r="BV12" i="5"/>
  <c r="BX12" i="5" s="1"/>
  <c r="CW11" i="5"/>
  <c r="CV11" i="5"/>
  <c r="BW11" i="5"/>
  <c r="BY11" i="5" s="1"/>
  <c r="CX11" i="5" s="1"/>
  <c r="BV11" i="5"/>
  <c r="BX11" i="5" s="1"/>
  <c r="CW10" i="5"/>
  <c r="CV10" i="5"/>
  <c r="BW10" i="5"/>
  <c r="BY10" i="5" s="1"/>
  <c r="BV10" i="5"/>
  <c r="BX10" i="5" s="1"/>
  <c r="CW9" i="5"/>
  <c r="CV9" i="5"/>
  <c r="BY9" i="5"/>
  <c r="CX9" i="5" s="1"/>
  <c r="BW9" i="5"/>
  <c r="BV9" i="5"/>
  <c r="BX9" i="5" s="1"/>
  <c r="CW8" i="5"/>
  <c r="CV8" i="5"/>
  <c r="BW8" i="5"/>
  <c r="BV8" i="5"/>
  <c r="BX8" i="5" s="1"/>
  <c r="CW7" i="5"/>
  <c r="CV7" i="5"/>
  <c r="BW7" i="5"/>
  <c r="BY7" i="5" s="1"/>
  <c r="CX7" i="5" s="1"/>
  <c r="BV7" i="5"/>
  <c r="BX7" i="5" s="1"/>
  <c r="CW6" i="5"/>
  <c r="CV6" i="5"/>
  <c r="BW6" i="5"/>
  <c r="BY6" i="5" s="1"/>
  <c r="CX6" i="5" s="1"/>
  <c r="BV6" i="5"/>
  <c r="BX6" i="5" s="1"/>
  <c r="DV3" i="5"/>
  <c r="DV4" i="5" s="1"/>
  <c r="DV5" i="5" s="1"/>
  <c r="DU3" i="5"/>
  <c r="DU4" i="5" s="1"/>
  <c r="DU5" i="5" s="1"/>
  <c r="DT3" i="5"/>
  <c r="DT4" i="5" s="1"/>
  <c r="DT5" i="5" s="1"/>
  <c r="DS3" i="5"/>
  <c r="DS4" i="5" s="1"/>
  <c r="DS5" i="5" s="1"/>
  <c r="DR3" i="5"/>
  <c r="DR4" i="5" s="1"/>
  <c r="DR5" i="5" s="1"/>
  <c r="DQ3" i="5"/>
  <c r="DQ4" i="5" s="1"/>
  <c r="DQ5" i="5" s="1"/>
  <c r="DP3" i="5"/>
  <c r="DP4" i="5" s="1"/>
  <c r="DP5" i="5" s="1"/>
  <c r="DO3" i="5"/>
  <c r="DO4" i="5" s="1"/>
  <c r="DO5" i="5" s="1"/>
  <c r="DN3" i="5"/>
  <c r="DN4" i="5" s="1"/>
  <c r="DN5" i="5" s="1"/>
  <c r="DM3" i="5"/>
  <c r="DM4" i="5" s="1"/>
  <c r="DM5" i="5" s="1"/>
  <c r="DJ3" i="5"/>
  <c r="DJ4" i="5" s="1"/>
  <c r="DJ5" i="5" s="1"/>
  <c r="DI3" i="5"/>
  <c r="DI4" i="5" s="1"/>
  <c r="DI5" i="5" s="1"/>
  <c r="DH3" i="5"/>
  <c r="DH4" i="5" s="1"/>
  <c r="DH5" i="5" s="1"/>
  <c r="DG3" i="5"/>
  <c r="DG4" i="5" s="1"/>
  <c r="DG5" i="5" s="1"/>
  <c r="DF3" i="5"/>
  <c r="DF4" i="5" s="1"/>
  <c r="DF5" i="5" s="1"/>
  <c r="DE3" i="5"/>
  <c r="DE4" i="5" s="1"/>
  <c r="DE5" i="5" s="1"/>
  <c r="DD3" i="5"/>
  <c r="DD4" i="5" s="1"/>
  <c r="DD5" i="5" s="1"/>
  <c r="DC3" i="5"/>
  <c r="DC4" i="5" s="1"/>
  <c r="DC5" i="5" s="1"/>
  <c r="DB3" i="5"/>
  <c r="DB4" i="5" s="1"/>
  <c r="DB5" i="5" s="1"/>
  <c r="DA3" i="5"/>
  <c r="DA4" i="5" s="1"/>
  <c r="DA5" i="5" s="1"/>
  <c r="D10" i="6"/>
  <c r="E10" i="6" s="1"/>
  <c r="AC9" i="6"/>
  <c r="AC10" i="6" s="1"/>
  <c r="AC11" i="6" s="1"/>
  <c r="D9" i="6"/>
  <c r="E9" i="6" s="1"/>
  <c r="AD3" i="6"/>
  <c r="C14" i="6" s="1"/>
  <c r="C18" i="6" s="1"/>
  <c r="C38" i="12"/>
  <c r="D38" i="12" s="1"/>
  <c r="F37" i="12"/>
  <c r="C37" i="12"/>
  <c r="D37" i="12" s="1"/>
  <c r="F36" i="12"/>
  <c r="C36" i="12"/>
  <c r="D36" i="12" s="1"/>
  <c r="F35" i="12"/>
  <c r="C35" i="12"/>
  <c r="D35" i="12" s="1"/>
  <c r="G34" i="12" s="1"/>
  <c r="F34" i="12"/>
  <c r="C34" i="12"/>
  <c r="D34" i="12" s="1"/>
  <c r="F33" i="12"/>
  <c r="C33" i="12"/>
  <c r="D33" i="12" s="1"/>
  <c r="F32" i="12"/>
  <c r="C32" i="12"/>
  <c r="D32" i="12" s="1"/>
  <c r="G31" i="12" s="1"/>
  <c r="D31" i="12"/>
  <c r="F23" i="12"/>
  <c r="F22" i="12"/>
  <c r="F21" i="12"/>
  <c r="F20" i="12"/>
  <c r="F19" i="12"/>
  <c r="F18" i="12"/>
  <c r="B16" i="12"/>
  <c r="B34" i="12" s="1"/>
  <c r="J8" i="12"/>
  <c r="H8" i="12"/>
  <c r="I8" i="12" s="1"/>
  <c r="F8" i="12"/>
  <c r="E8" i="12"/>
  <c r="D8" i="12"/>
  <c r="C8" i="12"/>
  <c r="B8" i="12"/>
  <c r="I7" i="12"/>
  <c r="G7" i="12"/>
  <c r="I6" i="12"/>
  <c r="G6" i="12"/>
  <c r="G8" i="12" l="1"/>
  <c r="C22" i="6"/>
  <c r="C26" i="6" s="1"/>
  <c r="G32" i="12"/>
  <c r="AJ3" i="4"/>
  <c r="AJ4" i="4" s="1"/>
  <c r="G37" i="12"/>
  <c r="B33" i="12"/>
  <c r="B19" i="12"/>
  <c r="B22" i="12"/>
  <c r="B36" i="12"/>
  <c r="G35" i="12"/>
  <c r="B17" i="12"/>
  <c r="G33" i="12"/>
  <c r="C13" i="6"/>
  <c r="BY8" i="5"/>
  <c r="CX8" i="5" s="1"/>
  <c r="AR3" i="4"/>
  <c r="AR4" i="4" s="1"/>
  <c r="AR5" i="4" s="1"/>
  <c r="BA3" i="4"/>
  <c r="BA4" i="4" s="1"/>
  <c r="AZ3" i="4"/>
  <c r="AZ4" i="4" s="1"/>
  <c r="AX3" i="4"/>
  <c r="AX4" i="4" s="1"/>
  <c r="AY3" i="4"/>
  <c r="AY4" i="4" s="1"/>
  <c r="BD3" i="4"/>
  <c r="BD4" i="4" s="1"/>
  <c r="G14" i="4"/>
  <c r="AL3" i="4"/>
  <c r="AL4" i="4" s="1"/>
  <c r="AL5" i="4" s="1"/>
  <c r="AM3" i="4"/>
  <c r="AM4" i="4" s="1"/>
  <c r="AM5" i="4" s="1"/>
  <c r="G8" i="4"/>
  <c r="H8" i="4"/>
  <c r="CX10" i="5"/>
  <c r="G11" i="23"/>
  <c r="BY14" i="5"/>
  <c r="CX14" i="5" s="1"/>
  <c r="AO3" i="4"/>
  <c r="AO4" i="4" s="1"/>
  <c r="AK3" i="4"/>
  <c r="AK4" i="4" s="1"/>
  <c r="AK5" i="4" s="1"/>
  <c r="AS3" i="4"/>
  <c r="AS4" i="4" s="1"/>
  <c r="AS5" i="4" s="1"/>
  <c r="BC3" i="4"/>
  <c r="BC4" i="4" s="1"/>
  <c r="BC5" i="4" s="1"/>
  <c r="AR12" i="19"/>
  <c r="B15" i="19" s="1"/>
  <c r="F9" i="4"/>
  <c r="H9" i="4" s="1"/>
  <c r="AR16" i="19"/>
  <c r="B19" i="19" s="1"/>
  <c r="BE3" i="4"/>
  <c r="BE4" i="4" s="1"/>
  <c r="G9" i="4"/>
  <c r="I11" i="27"/>
  <c r="I11" i="26"/>
  <c r="I11" i="20"/>
  <c r="I11" i="23"/>
  <c r="I11" i="30"/>
  <c r="I11" i="16"/>
  <c r="I11" i="24"/>
  <c r="I11" i="32"/>
  <c r="I11" i="22"/>
  <c r="I11" i="21"/>
  <c r="I11" i="19"/>
  <c r="I11" i="18"/>
  <c r="I11" i="28"/>
  <c r="I11" i="31"/>
  <c r="I11" i="25"/>
  <c r="I11" i="29"/>
  <c r="AF13" i="4"/>
  <c r="DG12" i="5"/>
  <c r="DG22" i="5" s="1"/>
  <c r="DG32" i="5" s="1"/>
  <c r="DG10" i="5"/>
  <c r="DG20" i="5" s="1"/>
  <c r="DG30" i="5" s="1"/>
  <c r="DG6" i="5"/>
  <c r="DG16" i="5" s="1"/>
  <c r="DG26" i="5" s="1"/>
  <c r="DS12" i="5"/>
  <c r="DS22" i="5" s="1"/>
  <c r="DS32" i="5" s="1"/>
  <c r="DS13" i="5"/>
  <c r="DS23" i="5" s="1"/>
  <c r="DS33" i="5" s="1"/>
  <c r="DS11" i="5"/>
  <c r="DS9" i="5"/>
  <c r="DS7" i="5"/>
  <c r="DS17" i="5" s="1"/>
  <c r="DS27" i="5" s="1"/>
  <c r="DS10" i="5"/>
  <c r="DS20" i="5" s="1"/>
  <c r="DS30" i="5" s="1"/>
  <c r="CB23" i="5" s="1"/>
  <c r="DS6" i="5"/>
  <c r="DG13" i="5"/>
  <c r="DG23" i="5" s="1"/>
  <c r="DG33" i="5" s="1"/>
  <c r="DG11" i="5"/>
  <c r="DG21" i="5" s="1"/>
  <c r="DG31" i="5" s="1"/>
  <c r="DG9" i="5"/>
  <c r="DG19" i="5" s="1"/>
  <c r="DG29" i="5" s="1"/>
  <c r="DG7" i="5"/>
  <c r="DG17" i="5" s="1"/>
  <c r="DG27" i="5" s="1"/>
  <c r="BB5" i="4"/>
  <c r="AD8" i="6"/>
  <c r="AD10" i="6"/>
  <c r="AC12" i="6"/>
  <c r="AE11" i="6"/>
  <c r="AD11" i="6"/>
  <c r="G36" i="12"/>
  <c r="C17" i="6"/>
  <c r="C21" i="6" s="1"/>
  <c r="C25" i="6" s="1"/>
  <c r="C28" i="6" s="1"/>
  <c r="DU13" i="5"/>
  <c r="DU23" i="5" s="1"/>
  <c r="DU33" i="5" s="1"/>
  <c r="CD26" i="5" s="1"/>
  <c r="DU11" i="5"/>
  <c r="DU21" i="5" s="1"/>
  <c r="DU31" i="5" s="1"/>
  <c r="CD24" i="5" s="1"/>
  <c r="DU9" i="5"/>
  <c r="DU19" i="5" s="1"/>
  <c r="DU29" i="5" s="1"/>
  <c r="DU7" i="5"/>
  <c r="DI12" i="5"/>
  <c r="DI22" i="5" s="1"/>
  <c r="DI32" i="5" s="1"/>
  <c r="DI10" i="5"/>
  <c r="DI20" i="5" s="1"/>
  <c r="DI30" i="5" s="1"/>
  <c r="DI6" i="5"/>
  <c r="DI16" i="5" s="1"/>
  <c r="DI26" i="5" s="1"/>
  <c r="DI13" i="5"/>
  <c r="DI23" i="5" s="1"/>
  <c r="DI33" i="5" s="1"/>
  <c r="DI11" i="5"/>
  <c r="DI21" i="5" s="1"/>
  <c r="DI31" i="5" s="1"/>
  <c r="DI9" i="5"/>
  <c r="DI19" i="5" s="1"/>
  <c r="DI29" i="5" s="1"/>
  <c r="DI7" i="5"/>
  <c r="DI17" i="5" s="1"/>
  <c r="DI27" i="5" s="1"/>
  <c r="DU12" i="5"/>
  <c r="DU10" i="5"/>
  <c r="DU20" i="5" s="1"/>
  <c r="DU30" i="5" s="1"/>
  <c r="DU6" i="5"/>
  <c r="B40" i="27"/>
  <c r="C40" i="27" s="1"/>
  <c r="B40" i="28"/>
  <c r="C40" i="28" s="1"/>
  <c r="B40" i="32"/>
  <c r="C40" i="32" s="1"/>
  <c r="B40" i="25"/>
  <c r="C40" i="25" s="1"/>
  <c r="B40" i="30"/>
  <c r="C40" i="30" s="1"/>
  <c r="B40" i="31"/>
  <c r="C40" i="31" s="1"/>
  <c r="B40" i="20"/>
  <c r="C40" i="20" s="1"/>
  <c r="B40" i="24"/>
  <c r="C40" i="24" s="1"/>
  <c r="B40" i="29"/>
  <c r="C40" i="29" s="1"/>
  <c r="B40" i="26"/>
  <c r="C40" i="26" s="1"/>
  <c r="B40" i="22"/>
  <c r="C40" i="22" s="1"/>
  <c r="B40" i="23"/>
  <c r="C40" i="23" s="1"/>
  <c r="B40" i="21"/>
  <c r="C40" i="21" s="1"/>
  <c r="B40" i="18"/>
  <c r="C40" i="18" s="1"/>
  <c r="B40" i="19"/>
  <c r="C40" i="19" s="1"/>
  <c r="B40" i="16"/>
  <c r="C40" i="16" s="1"/>
  <c r="BZ11" i="5"/>
  <c r="B43" i="27"/>
  <c r="C43" i="27" s="1"/>
  <c r="B43" i="28"/>
  <c r="C43" i="28" s="1"/>
  <c r="B43" i="20"/>
  <c r="C43" i="20" s="1"/>
  <c r="B43" i="32"/>
  <c r="C43" i="32" s="1"/>
  <c r="B43" i="25"/>
  <c r="C43" i="25" s="1"/>
  <c r="B43" i="31"/>
  <c r="C43" i="31" s="1"/>
  <c r="B43" i="29"/>
  <c r="C43" i="29" s="1"/>
  <c r="B43" i="24"/>
  <c r="C43" i="24" s="1"/>
  <c r="B43" i="22"/>
  <c r="C43" i="22" s="1"/>
  <c r="B43" i="30"/>
  <c r="C43" i="30" s="1"/>
  <c r="B43" i="23"/>
  <c r="C43" i="23" s="1"/>
  <c r="B43" i="19"/>
  <c r="C43" i="19" s="1"/>
  <c r="B43" i="26"/>
  <c r="C43" i="26" s="1"/>
  <c r="B43" i="21"/>
  <c r="C43" i="21" s="1"/>
  <c r="B43" i="16"/>
  <c r="C43" i="16" s="1"/>
  <c r="B43" i="18"/>
  <c r="C43" i="18" s="1"/>
  <c r="BZ14" i="5"/>
  <c r="DR12" i="5"/>
  <c r="DR22" i="5" s="1"/>
  <c r="DR32" i="5" s="1"/>
  <c r="CA25" i="5" s="1"/>
  <c r="DR10" i="5"/>
  <c r="DR20" i="5" s="1"/>
  <c r="DR30" i="5" s="1"/>
  <c r="CA23" i="5" s="1"/>
  <c r="DR6" i="5"/>
  <c r="DR16" i="5" s="1"/>
  <c r="DR26" i="5" s="1"/>
  <c r="CA19" i="5" s="1"/>
  <c r="DF12" i="5"/>
  <c r="DF22" i="5" s="1"/>
  <c r="DF32" i="5" s="1"/>
  <c r="DF10" i="5"/>
  <c r="DF20" i="5" s="1"/>
  <c r="DF30" i="5" s="1"/>
  <c r="DF6" i="5"/>
  <c r="DF16" i="5" s="1"/>
  <c r="DF26" i="5" s="1"/>
  <c r="DR13" i="5"/>
  <c r="DR23" i="5" s="1"/>
  <c r="DR33" i="5" s="1"/>
  <c r="DR11" i="5"/>
  <c r="DR21" i="5" s="1"/>
  <c r="DR31" i="5" s="1"/>
  <c r="DR9" i="5"/>
  <c r="DR7" i="5"/>
  <c r="DR17" i="5" s="1"/>
  <c r="DR27" i="5" s="1"/>
  <c r="DF13" i="5"/>
  <c r="DF23" i="5" s="1"/>
  <c r="DF33" i="5" s="1"/>
  <c r="DF11" i="5"/>
  <c r="DF21" i="5" s="1"/>
  <c r="DF31" i="5" s="1"/>
  <c r="DF9" i="5"/>
  <c r="DF19" i="5" s="1"/>
  <c r="DF29" i="5" s="1"/>
  <c r="DF7" i="5"/>
  <c r="DF17" i="5" s="1"/>
  <c r="DF27" i="5" s="1"/>
  <c r="DH12" i="5"/>
  <c r="DH22" i="5" s="1"/>
  <c r="DH32" i="5" s="1"/>
  <c r="DH10" i="5"/>
  <c r="DH20" i="5" s="1"/>
  <c r="DH30" i="5" s="1"/>
  <c r="DH6" i="5"/>
  <c r="DH16" i="5" s="1"/>
  <c r="DH26" i="5" s="1"/>
  <c r="DT13" i="5"/>
  <c r="DT23" i="5" s="1"/>
  <c r="DT33" i="5" s="1"/>
  <c r="DT11" i="5"/>
  <c r="DT21" i="5" s="1"/>
  <c r="DT31" i="5" s="1"/>
  <c r="CC24" i="5" s="1"/>
  <c r="DT9" i="5"/>
  <c r="DT19" i="5" s="1"/>
  <c r="DT29" i="5" s="1"/>
  <c r="DT7" i="5"/>
  <c r="DH13" i="5"/>
  <c r="DH23" i="5" s="1"/>
  <c r="DH33" i="5" s="1"/>
  <c r="DH11" i="5"/>
  <c r="DH21" i="5" s="1"/>
  <c r="DH31" i="5" s="1"/>
  <c r="DH9" i="5"/>
  <c r="DH19" i="5" s="1"/>
  <c r="DH29" i="5" s="1"/>
  <c r="DH7" i="5"/>
  <c r="DH17" i="5" s="1"/>
  <c r="DH27" i="5" s="1"/>
  <c r="DT12" i="5"/>
  <c r="DT22" i="5" s="1"/>
  <c r="DT32" i="5" s="1"/>
  <c r="DT10" i="5"/>
  <c r="DT20" i="5" s="1"/>
  <c r="DT30" i="5" s="1"/>
  <c r="CC23" i="5" s="1"/>
  <c r="DT6" i="5"/>
  <c r="DT16" i="5" s="1"/>
  <c r="DT26" i="5" s="1"/>
  <c r="B37" i="28"/>
  <c r="C37" i="28" s="1"/>
  <c r="B37" i="27"/>
  <c r="C37" i="27" s="1"/>
  <c r="B37" i="32"/>
  <c r="C37" i="32" s="1"/>
  <c r="B37" i="20"/>
  <c r="C37" i="20" s="1"/>
  <c r="B37" i="31"/>
  <c r="C37" i="31" s="1"/>
  <c r="B37" i="25"/>
  <c r="C37" i="25" s="1"/>
  <c r="B37" i="24"/>
  <c r="C37" i="24" s="1"/>
  <c r="B37" i="29"/>
  <c r="C37" i="29" s="1"/>
  <c r="B37" i="30"/>
  <c r="C37" i="30" s="1"/>
  <c r="B37" i="26"/>
  <c r="C37" i="26" s="1"/>
  <c r="B37" i="21"/>
  <c r="C37" i="21" s="1"/>
  <c r="B37" i="22"/>
  <c r="C37" i="22" s="1"/>
  <c r="B37" i="19"/>
  <c r="C37" i="19" s="1"/>
  <c r="B37" i="23"/>
  <c r="C37" i="23" s="1"/>
  <c r="B37" i="18"/>
  <c r="C37" i="18" s="1"/>
  <c r="B37" i="16"/>
  <c r="C37" i="16" s="1"/>
  <c r="DN13" i="5"/>
  <c r="DN23" i="5" s="1"/>
  <c r="DN33" i="5" s="1"/>
  <c r="DN11" i="5"/>
  <c r="DN21" i="5" s="1"/>
  <c r="DN31" i="5" s="1"/>
  <c r="DN9" i="5"/>
  <c r="DN19" i="5" s="1"/>
  <c r="DN29" i="5" s="1"/>
  <c r="DN7" i="5"/>
  <c r="DB13" i="5"/>
  <c r="DB23" i="5" s="1"/>
  <c r="DB33" i="5" s="1"/>
  <c r="DB11" i="5"/>
  <c r="DB21" i="5" s="1"/>
  <c r="DB31" i="5" s="1"/>
  <c r="DB9" i="5"/>
  <c r="DB19" i="5" s="1"/>
  <c r="DB29" i="5" s="1"/>
  <c r="DB7" i="5"/>
  <c r="DB17" i="5" s="1"/>
  <c r="DB27" i="5" s="1"/>
  <c r="DN12" i="5"/>
  <c r="DN10" i="5"/>
  <c r="DN6" i="5"/>
  <c r="DB12" i="5"/>
  <c r="DB22" i="5" s="1"/>
  <c r="DB32" i="5" s="1"/>
  <c r="DB10" i="5"/>
  <c r="DB20" i="5" s="1"/>
  <c r="DB30" i="5" s="1"/>
  <c r="DB6" i="5"/>
  <c r="DB16" i="5" s="1"/>
  <c r="DB26" i="5" s="1"/>
  <c r="B36" i="27"/>
  <c r="C36" i="27" s="1"/>
  <c r="B36" i="28"/>
  <c r="C36" i="28" s="1"/>
  <c r="B36" i="32"/>
  <c r="C36" i="32" s="1"/>
  <c r="B36" i="20"/>
  <c r="C36" i="20" s="1"/>
  <c r="B36" i="25"/>
  <c r="C36" i="25" s="1"/>
  <c r="B36" i="31"/>
  <c r="C36" i="31" s="1"/>
  <c r="B36" i="29"/>
  <c r="C36" i="29" s="1"/>
  <c r="B36" i="26"/>
  <c r="C36" i="26" s="1"/>
  <c r="B36" i="30"/>
  <c r="C36" i="30" s="1"/>
  <c r="B36" i="24"/>
  <c r="C36" i="24" s="1"/>
  <c r="B36" i="21"/>
  <c r="C36" i="21" s="1"/>
  <c r="B36" i="22"/>
  <c r="C36" i="22" s="1"/>
  <c r="B36" i="23"/>
  <c r="C36" i="23" s="1"/>
  <c r="B36" i="16"/>
  <c r="C36" i="16" s="1"/>
  <c r="B36" i="19"/>
  <c r="C36" i="19" s="1"/>
  <c r="B36" i="18"/>
  <c r="C36" i="18" s="1"/>
  <c r="BZ7" i="5"/>
  <c r="B39" i="28"/>
  <c r="C39" i="28" s="1"/>
  <c r="B39" i="27"/>
  <c r="C39" i="27" s="1"/>
  <c r="B39" i="32"/>
  <c r="C39" i="32" s="1"/>
  <c r="B39" i="25"/>
  <c r="C39" i="25" s="1"/>
  <c r="B39" i="20"/>
  <c r="C39" i="20" s="1"/>
  <c r="B39" i="30"/>
  <c r="C39" i="30" s="1"/>
  <c r="B39" i="31"/>
  <c r="C39" i="31" s="1"/>
  <c r="B39" i="29"/>
  <c r="C39" i="29" s="1"/>
  <c r="B39" i="24"/>
  <c r="C39" i="24" s="1"/>
  <c r="B39" i="21"/>
  <c r="C39" i="21" s="1"/>
  <c r="B39" i="22"/>
  <c r="C39" i="22" s="1"/>
  <c r="B39" i="26"/>
  <c r="C39" i="26" s="1"/>
  <c r="B39" i="23"/>
  <c r="C39" i="23" s="1"/>
  <c r="B39" i="19"/>
  <c r="C39" i="19" s="1"/>
  <c r="B39" i="16"/>
  <c r="C39" i="16" s="1"/>
  <c r="B39" i="18"/>
  <c r="C39" i="18" s="1"/>
  <c r="BZ10" i="5"/>
  <c r="DV13" i="5"/>
  <c r="DV11" i="5"/>
  <c r="DV21" i="5" s="1"/>
  <c r="DV31" i="5" s="1"/>
  <c r="DV9" i="5"/>
  <c r="DV19" i="5" s="1"/>
  <c r="DV29" i="5" s="1"/>
  <c r="DV7" i="5"/>
  <c r="DV17" i="5" s="1"/>
  <c r="DV27" i="5" s="1"/>
  <c r="DJ13" i="5"/>
  <c r="DJ23" i="5" s="1"/>
  <c r="DJ33" i="5" s="1"/>
  <c r="DJ11" i="5"/>
  <c r="DJ21" i="5" s="1"/>
  <c r="DJ31" i="5" s="1"/>
  <c r="DJ9" i="5"/>
  <c r="DJ19" i="5" s="1"/>
  <c r="DJ29" i="5" s="1"/>
  <c r="DJ7" i="5"/>
  <c r="DJ17" i="5" s="1"/>
  <c r="DJ27" i="5" s="1"/>
  <c r="DV12" i="5"/>
  <c r="DV10" i="5"/>
  <c r="DV20" i="5" s="1"/>
  <c r="DV30" i="5" s="1"/>
  <c r="DV6" i="5"/>
  <c r="DV16" i="5" s="1"/>
  <c r="DV26" i="5" s="1"/>
  <c r="DJ12" i="5"/>
  <c r="DJ22" i="5" s="1"/>
  <c r="DJ32" i="5" s="1"/>
  <c r="DJ10" i="5"/>
  <c r="DJ20" i="5" s="1"/>
  <c r="DJ30" i="5" s="1"/>
  <c r="DJ6" i="5"/>
  <c r="DJ16" i="5" s="1"/>
  <c r="DJ26" i="5" s="1"/>
  <c r="DC13" i="5"/>
  <c r="DC23" i="5" s="1"/>
  <c r="DC33" i="5" s="1"/>
  <c r="DC11" i="5"/>
  <c r="DC21" i="5" s="1"/>
  <c r="DC31" i="5" s="1"/>
  <c r="DC9" i="5"/>
  <c r="DC19" i="5" s="1"/>
  <c r="DC29" i="5" s="1"/>
  <c r="DC7" i="5"/>
  <c r="DC17" i="5" s="1"/>
  <c r="DC27" i="5" s="1"/>
  <c r="DO9" i="5"/>
  <c r="DO19" i="5" s="1"/>
  <c r="DO29" i="5" s="1"/>
  <c r="DO12" i="5"/>
  <c r="DO10" i="5"/>
  <c r="DO20" i="5" s="1"/>
  <c r="DO30" i="5" s="1"/>
  <c r="BX23" i="5" s="1"/>
  <c r="DO6" i="5"/>
  <c r="DO16" i="5" s="1"/>
  <c r="DO26" i="5" s="1"/>
  <c r="DO13" i="5"/>
  <c r="DO11" i="5"/>
  <c r="DO7" i="5"/>
  <c r="DO17" i="5" s="1"/>
  <c r="DO27" i="5" s="1"/>
  <c r="DC12" i="5"/>
  <c r="DC22" i="5" s="1"/>
  <c r="DC32" i="5" s="1"/>
  <c r="DC10" i="5"/>
  <c r="DC20" i="5" s="1"/>
  <c r="DC30" i="5" s="1"/>
  <c r="DC6" i="5"/>
  <c r="DC16" i="5" s="1"/>
  <c r="DC26" i="5" s="1"/>
  <c r="B42" i="28"/>
  <c r="C42" i="28" s="1"/>
  <c r="B42" i="32"/>
  <c r="C42" i="32" s="1"/>
  <c r="B42" i="27"/>
  <c r="C42" i="27" s="1"/>
  <c r="B42" i="20"/>
  <c r="C42" i="20" s="1"/>
  <c r="B42" i="25"/>
  <c r="C42" i="25" s="1"/>
  <c r="B42" i="30"/>
  <c r="C42" i="30" s="1"/>
  <c r="B42" i="29"/>
  <c r="C42" i="29" s="1"/>
  <c r="B42" i="31"/>
  <c r="C42" i="31" s="1"/>
  <c r="B42" i="24"/>
  <c r="C42" i="24" s="1"/>
  <c r="B42" i="21"/>
  <c r="C42" i="21" s="1"/>
  <c r="B42" i="26"/>
  <c r="C42" i="26" s="1"/>
  <c r="B42" i="19"/>
  <c r="C42" i="19" s="1"/>
  <c r="B42" i="23"/>
  <c r="C42" i="23" s="1"/>
  <c r="B42" i="22"/>
  <c r="C42" i="22" s="1"/>
  <c r="B42" i="18"/>
  <c r="C42" i="18" s="1"/>
  <c r="B42" i="16"/>
  <c r="C42" i="16" s="1"/>
  <c r="BZ13" i="5"/>
  <c r="DD13" i="5"/>
  <c r="DD23" i="5" s="1"/>
  <c r="DD33" i="5" s="1"/>
  <c r="DD11" i="5"/>
  <c r="DD21" i="5" s="1"/>
  <c r="DD31" i="5" s="1"/>
  <c r="DD9" i="5"/>
  <c r="DD19" i="5" s="1"/>
  <c r="DD29" i="5" s="1"/>
  <c r="DD7" i="5"/>
  <c r="DD17" i="5" s="1"/>
  <c r="DD27" i="5" s="1"/>
  <c r="DP12" i="5"/>
  <c r="DP22" i="5" s="1"/>
  <c r="DP32" i="5" s="1"/>
  <c r="DP10" i="5"/>
  <c r="DP20" i="5" s="1"/>
  <c r="DP30" i="5" s="1"/>
  <c r="DP6" i="5"/>
  <c r="DD12" i="5"/>
  <c r="DD22" i="5" s="1"/>
  <c r="DD32" i="5" s="1"/>
  <c r="DD10" i="5"/>
  <c r="DD20" i="5" s="1"/>
  <c r="DD30" i="5" s="1"/>
  <c r="DD6" i="5"/>
  <c r="DD16" i="5" s="1"/>
  <c r="DD26" i="5" s="1"/>
  <c r="DP13" i="5"/>
  <c r="DP23" i="5" s="1"/>
  <c r="DP33" i="5" s="1"/>
  <c r="DP11" i="5"/>
  <c r="DP21" i="5" s="1"/>
  <c r="DP31" i="5" s="1"/>
  <c r="DP9" i="5"/>
  <c r="DP19" i="5" s="1"/>
  <c r="DP29" i="5" s="1"/>
  <c r="DP7" i="5"/>
  <c r="B35" i="27"/>
  <c r="C35" i="27" s="1"/>
  <c r="B35" i="28"/>
  <c r="C35" i="28" s="1"/>
  <c r="B35" i="32"/>
  <c r="C35" i="32" s="1"/>
  <c r="B35" i="20"/>
  <c r="C35" i="20" s="1"/>
  <c r="B35" i="25"/>
  <c r="C35" i="25" s="1"/>
  <c r="B35" i="31"/>
  <c r="C35" i="31" s="1"/>
  <c r="B35" i="24"/>
  <c r="C35" i="24" s="1"/>
  <c r="B35" i="30"/>
  <c r="C35" i="30" s="1"/>
  <c r="B35" i="29"/>
  <c r="C35" i="29" s="1"/>
  <c r="B35" i="22"/>
  <c r="C35" i="22" s="1"/>
  <c r="B35" i="26"/>
  <c r="C35" i="26" s="1"/>
  <c r="B35" i="21"/>
  <c r="C35" i="21" s="1"/>
  <c r="B35" i="19"/>
  <c r="C35" i="19" s="1"/>
  <c r="B35" i="16"/>
  <c r="C35" i="16" s="1"/>
  <c r="B35" i="18"/>
  <c r="C35" i="18" s="1"/>
  <c r="B35" i="23"/>
  <c r="C35" i="23" s="1"/>
  <c r="BZ6" i="5"/>
  <c r="AE8" i="6"/>
  <c r="AE10" i="6"/>
  <c r="AE9" i="6"/>
  <c r="DQ12" i="5"/>
  <c r="DQ10" i="5"/>
  <c r="DQ20" i="5" s="1"/>
  <c r="DQ30" i="5" s="1"/>
  <c r="DQ6" i="5"/>
  <c r="DQ16" i="5" s="1"/>
  <c r="DQ26" i="5" s="1"/>
  <c r="BZ19" i="5" s="1"/>
  <c r="DE13" i="5"/>
  <c r="DE23" i="5" s="1"/>
  <c r="DE33" i="5" s="1"/>
  <c r="DE11" i="5"/>
  <c r="DE21" i="5" s="1"/>
  <c r="DE31" i="5" s="1"/>
  <c r="DE7" i="5"/>
  <c r="DE17" i="5" s="1"/>
  <c r="DE27" i="5" s="1"/>
  <c r="DE12" i="5"/>
  <c r="DE22" i="5" s="1"/>
  <c r="DE32" i="5" s="1"/>
  <c r="DE10" i="5"/>
  <c r="DE20" i="5" s="1"/>
  <c r="DE30" i="5" s="1"/>
  <c r="DE6" i="5"/>
  <c r="DE16" i="5" s="1"/>
  <c r="DE26" i="5" s="1"/>
  <c r="DE9" i="5"/>
  <c r="DE19" i="5" s="1"/>
  <c r="DE29" i="5" s="1"/>
  <c r="DQ13" i="5"/>
  <c r="DQ23" i="5" s="1"/>
  <c r="DQ33" i="5" s="1"/>
  <c r="DQ11" i="5"/>
  <c r="DQ21" i="5" s="1"/>
  <c r="DQ31" i="5" s="1"/>
  <c r="DQ9" i="5"/>
  <c r="DQ19" i="5" s="1"/>
  <c r="DQ29" i="5" s="1"/>
  <c r="DQ7" i="5"/>
  <c r="DQ17" i="5" s="1"/>
  <c r="DQ27" i="5" s="1"/>
  <c r="DM13" i="5"/>
  <c r="DM23" i="5" s="1"/>
  <c r="DM33" i="5" s="1"/>
  <c r="DM11" i="5"/>
  <c r="DM21" i="5" s="1"/>
  <c r="DM31" i="5" s="1"/>
  <c r="DM9" i="5"/>
  <c r="DM7" i="5"/>
  <c r="DM17" i="5" s="1"/>
  <c r="DM27" i="5" s="1"/>
  <c r="DA10" i="5"/>
  <c r="DA20" i="5" s="1"/>
  <c r="DA30" i="5" s="1"/>
  <c r="DA13" i="5"/>
  <c r="DA23" i="5" s="1"/>
  <c r="DA33" i="5" s="1"/>
  <c r="DA11" i="5"/>
  <c r="DA21" i="5" s="1"/>
  <c r="DA31" i="5" s="1"/>
  <c r="DA9" i="5"/>
  <c r="DA19" i="5" s="1"/>
  <c r="DA29" i="5" s="1"/>
  <c r="DA7" i="5"/>
  <c r="DA17" i="5" s="1"/>
  <c r="DA27" i="5" s="1"/>
  <c r="DA12" i="5"/>
  <c r="DA22" i="5" s="1"/>
  <c r="DA32" i="5" s="1"/>
  <c r="DA6" i="5"/>
  <c r="DA16" i="5" s="1"/>
  <c r="DA26" i="5" s="1"/>
  <c r="DM12" i="5"/>
  <c r="DM22" i="5" s="1"/>
  <c r="DM32" i="5" s="1"/>
  <c r="DM10" i="5"/>
  <c r="DM6" i="5"/>
  <c r="DM16" i="5" s="1"/>
  <c r="DM26" i="5" s="1"/>
  <c r="B38" i="27"/>
  <c r="C38" i="27" s="1"/>
  <c r="B38" i="28"/>
  <c r="C38" i="28" s="1"/>
  <c r="B38" i="32"/>
  <c r="C38" i="32" s="1"/>
  <c r="B38" i="31"/>
  <c r="C38" i="31" s="1"/>
  <c r="B38" i="25"/>
  <c r="C38" i="25" s="1"/>
  <c r="B38" i="30"/>
  <c r="C38" i="30" s="1"/>
  <c r="B38" i="24"/>
  <c r="C38" i="24" s="1"/>
  <c r="B38" i="29"/>
  <c r="C38" i="29" s="1"/>
  <c r="B38" i="20"/>
  <c r="C38" i="20" s="1"/>
  <c r="B38" i="22"/>
  <c r="C38" i="22" s="1"/>
  <c r="B38" i="23"/>
  <c r="C38" i="23" s="1"/>
  <c r="B38" i="26"/>
  <c r="C38" i="26" s="1"/>
  <c r="B38" i="21"/>
  <c r="C38" i="21" s="1"/>
  <c r="B38" i="18"/>
  <c r="C38" i="18" s="1"/>
  <c r="B38" i="19"/>
  <c r="C38" i="19" s="1"/>
  <c r="B38" i="16"/>
  <c r="C38" i="16" s="1"/>
  <c r="BZ9" i="5"/>
  <c r="B41" i="27"/>
  <c r="C41" i="27" s="1"/>
  <c r="B41" i="28"/>
  <c r="C41" i="28" s="1"/>
  <c r="B41" i="20"/>
  <c r="C41" i="20" s="1"/>
  <c r="B41" i="32"/>
  <c r="C41" i="32" s="1"/>
  <c r="B41" i="31"/>
  <c r="C41" i="31" s="1"/>
  <c r="B41" i="25"/>
  <c r="C41" i="25" s="1"/>
  <c r="B41" i="30"/>
  <c r="C41" i="30" s="1"/>
  <c r="B41" i="29"/>
  <c r="C41" i="29" s="1"/>
  <c r="B41" i="24"/>
  <c r="C41" i="24" s="1"/>
  <c r="B41" i="21"/>
  <c r="C41" i="21" s="1"/>
  <c r="B41" i="22"/>
  <c r="C41" i="22" s="1"/>
  <c r="B41" i="26"/>
  <c r="C41" i="26" s="1"/>
  <c r="B41" i="23"/>
  <c r="C41" i="23" s="1"/>
  <c r="B41" i="19"/>
  <c r="C41" i="19" s="1"/>
  <c r="B41" i="16"/>
  <c r="C41" i="16" s="1"/>
  <c r="B41" i="18"/>
  <c r="C41" i="18" s="1"/>
  <c r="BZ12" i="5"/>
  <c r="B38" i="12"/>
  <c r="DP16" i="5"/>
  <c r="DP26" i="5" s="1"/>
  <c r="DT17" i="5"/>
  <c r="DT27" i="5" s="1"/>
  <c r="CC20" i="5" s="1"/>
  <c r="DS21" i="5"/>
  <c r="DS31" i="5" s="1"/>
  <c r="AV5" i="4"/>
  <c r="BD5" i="4"/>
  <c r="G12" i="4"/>
  <c r="G10" i="4"/>
  <c r="G13" i="4"/>
  <c r="G11" i="4"/>
  <c r="C10" i="4"/>
  <c r="I9" i="4" s="1"/>
  <c r="J9" i="4" s="1"/>
  <c r="AF7" i="4"/>
  <c r="B35" i="12"/>
  <c r="AD9" i="6"/>
  <c r="DU17" i="5"/>
  <c r="DU27" i="5" s="1"/>
  <c r="CD20" i="5" s="1"/>
  <c r="DR19" i="5"/>
  <c r="DR29" i="5" s="1"/>
  <c r="DU22" i="5"/>
  <c r="DU32" i="5" s="1"/>
  <c r="DV23" i="5"/>
  <c r="DV33" i="5" s="1"/>
  <c r="AW5" i="4"/>
  <c r="BE5" i="4"/>
  <c r="AR10" i="28"/>
  <c r="B13" i="28" s="1"/>
  <c r="AR10" i="27"/>
  <c r="B13" i="27" s="1"/>
  <c r="AR10" i="31"/>
  <c r="B13" i="31" s="1"/>
  <c r="AR10" i="20"/>
  <c r="B13" i="20" s="1"/>
  <c r="AR10" i="32"/>
  <c r="B13" i="32" s="1"/>
  <c r="AR10" i="30"/>
  <c r="B13" i="30" s="1"/>
  <c r="AR10" i="25"/>
  <c r="B13" i="25" s="1"/>
  <c r="AR10" i="29"/>
  <c r="B13" i="29" s="1"/>
  <c r="AR10" i="22"/>
  <c r="B13" i="22" s="1"/>
  <c r="AR10" i="24"/>
  <c r="B13" i="24" s="1"/>
  <c r="AR10" i="26"/>
  <c r="B13" i="26" s="1"/>
  <c r="AR10" i="21"/>
  <c r="B13" i="21" s="1"/>
  <c r="AR10" i="23"/>
  <c r="B13" i="23" s="1"/>
  <c r="AR10" i="18"/>
  <c r="B13" i="18" s="1"/>
  <c r="AR10" i="19"/>
  <c r="B13" i="19" s="1"/>
  <c r="AR10" i="16"/>
  <c r="B13" i="16" s="1"/>
  <c r="J11" i="28"/>
  <c r="J11" i="27"/>
  <c r="J11" i="32"/>
  <c r="J11" i="20"/>
  <c r="J11" i="31"/>
  <c r="J11" i="25"/>
  <c r="J11" i="29"/>
  <c r="J11" i="30"/>
  <c r="J11" i="24"/>
  <c r="J11" i="26"/>
  <c r="J11" i="21"/>
  <c r="J11" i="22"/>
  <c r="J11" i="19"/>
  <c r="J11" i="23"/>
  <c r="J11" i="18"/>
  <c r="AR11" i="28"/>
  <c r="B14" i="28" s="1"/>
  <c r="AR11" i="27"/>
  <c r="B14" i="27" s="1"/>
  <c r="AR11" i="20"/>
  <c r="B14" i="20" s="1"/>
  <c r="AR11" i="32"/>
  <c r="B14" i="32" s="1"/>
  <c r="AR11" i="31"/>
  <c r="B14" i="31" s="1"/>
  <c r="AR11" i="30"/>
  <c r="B14" i="30" s="1"/>
  <c r="AR11" i="25"/>
  <c r="B14" i="25" s="1"/>
  <c r="AR11" i="29"/>
  <c r="B14" i="29" s="1"/>
  <c r="AR11" i="22"/>
  <c r="B14" i="22" s="1"/>
  <c r="AR11" i="26"/>
  <c r="B14" i="26" s="1"/>
  <c r="AR11" i="21"/>
  <c r="B14" i="21" s="1"/>
  <c r="AR11" i="23"/>
  <c r="B14" i="23" s="1"/>
  <c r="AR11" i="24"/>
  <c r="AR11" i="18"/>
  <c r="B14" i="18" s="1"/>
  <c r="AR11" i="19"/>
  <c r="B14" i="19" s="1"/>
  <c r="AR11" i="16"/>
  <c r="B14" i="16" s="1"/>
  <c r="E21" i="4"/>
  <c r="B21" i="12"/>
  <c r="B18" i="12"/>
  <c r="B32" i="12"/>
  <c r="DN17" i="5"/>
  <c r="DN27" i="5" s="1"/>
  <c r="DS19" i="5"/>
  <c r="DS29" i="5" s="1"/>
  <c r="DN22" i="5"/>
  <c r="DN32" i="5" s="1"/>
  <c r="DV22" i="5"/>
  <c r="DV32" i="5" s="1"/>
  <c r="CE25" i="5" s="1"/>
  <c r="DO23" i="5"/>
  <c r="DO33" i="5" s="1"/>
  <c r="AN5" i="4"/>
  <c r="AX5" i="4"/>
  <c r="B14" i="24"/>
  <c r="B20" i="16"/>
  <c r="AF11" i="4"/>
  <c r="AF14" i="4"/>
  <c r="F12" i="4"/>
  <c r="H12" i="4" s="1"/>
  <c r="AF12" i="4"/>
  <c r="F10" i="4"/>
  <c r="H10" i="4" s="1"/>
  <c r="AF9" i="4"/>
  <c r="F13" i="4"/>
  <c r="H13" i="4" s="1"/>
  <c r="AF10" i="4"/>
  <c r="F14" i="4"/>
  <c r="H14" i="4" s="1"/>
  <c r="I14" i="4" s="1"/>
  <c r="J14" i="4" s="1"/>
  <c r="AF6" i="4"/>
  <c r="F7" i="4"/>
  <c r="H7" i="4" s="1"/>
  <c r="B37" i="12"/>
  <c r="DS16" i="5"/>
  <c r="DS26" i="5" s="1"/>
  <c r="CB19" i="5" s="1"/>
  <c r="DM20" i="5"/>
  <c r="DM30" i="5" s="1"/>
  <c r="DO22" i="5"/>
  <c r="DO32" i="5" s="1"/>
  <c r="AO5" i="4"/>
  <c r="AY5" i="4"/>
  <c r="AR9" i="28"/>
  <c r="B12" i="28" s="1"/>
  <c r="AR9" i="27"/>
  <c r="B12" i="27" s="1"/>
  <c r="AR9" i="32"/>
  <c r="B12" i="32" s="1"/>
  <c r="AR9" i="20"/>
  <c r="B12" i="20" s="1"/>
  <c r="AR9" i="31"/>
  <c r="B12" i="31" s="1"/>
  <c r="AR9" i="25"/>
  <c r="B12" i="25" s="1"/>
  <c r="AR9" i="30"/>
  <c r="B12" i="30" s="1"/>
  <c r="AR9" i="24"/>
  <c r="B12" i="24" s="1"/>
  <c r="AR9" i="29"/>
  <c r="B12" i="29" s="1"/>
  <c r="AR9" i="22"/>
  <c r="B12" i="22" s="1"/>
  <c r="AR9" i="26"/>
  <c r="B12" i="26" s="1"/>
  <c r="AR9" i="21"/>
  <c r="B12" i="21" s="1"/>
  <c r="AR9" i="19"/>
  <c r="B12" i="19" s="1"/>
  <c r="AR9" i="16"/>
  <c r="B12" i="16" s="1"/>
  <c r="AR9" i="23"/>
  <c r="B12" i="23" s="1"/>
  <c r="AR9" i="18"/>
  <c r="B12" i="18" s="1"/>
  <c r="E19" i="4"/>
  <c r="B23" i="12"/>
  <c r="C16" i="12"/>
  <c r="B20" i="12"/>
  <c r="DP17" i="5"/>
  <c r="DP27" i="5" s="1"/>
  <c r="BY20" i="5" s="1"/>
  <c r="DM19" i="5"/>
  <c r="DM29" i="5" s="1"/>
  <c r="DN20" i="5"/>
  <c r="DN30" i="5" s="1"/>
  <c r="DO21" i="5"/>
  <c r="DO31" i="5" s="1"/>
  <c r="BX24" i="5" s="1"/>
  <c r="AP5" i="4"/>
  <c r="AZ5" i="4"/>
  <c r="F6" i="4"/>
  <c r="H6" i="4" s="1"/>
  <c r="AR12" i="28"/>
  <c r="B15" i="28" s="1"/>
  <c r="AR12" i="32"/>
  <c r="B15" i="32" s="1"/>
  <c r="AR12" i="27"/>
  <c r="B15" i="27" s="1"/>
  <c r="AR12" i="31"/>
  <c r="B15" i="31" s="1"/>
  <c r="AR12" i="20"/>
  <c r="B15" i="20" s="1"/>
  <c r="AR12" i="30"/>
  <c r="B15" i="30" s="1"/>
  <c r="AR12" i="25"/>
  <c r="B15" i="25" s="1"/>
  <c r="AR12" i="29"/>
  <c r="B15" i="29" s="1"/>
  <c r="AR12" i="26"/>
  <c r="B15" i="26" s="1"/>
  <c r="AR12" i="21"/>
  <c r="B15" i="21" s="1"/>
  <c r="AR12" i="24"/>
  <c r="B15" i="24" s="1"/>
  <c r="AR12" i="22"/>
  <c r="B15" i="22" s="1"/>
  <c r="AR12" i="23"/>
  <c r="B15" i="23" s="1"/>
  <c r="AR12" i="18"/>
  <c r="B15" i="18" s="1"/>
  <c r="E22" i="4"/>
  <c r="AR12" i="16"/>
  <c r="B15" i="16" s="1"/>
  <c r="F11" i="4"/>
  <c r="H11" i="4" s="1"/>
  <c r="E20" i="4"/>
  <c r="DU16" i="5"/>
  <c r="DU26" i="5" s="1"/>
  <c r="DQ22" i="5"/>
  <c r="DQ32" i="5" s="1"/>
  <c r="AQ5" i="4"/>
  <c r="BA5" i="4"/>
  <c r="AE8" i="4"/>
  <c r="DN16" i="5"/>
  <c r="DN26" i="5" s="1"/>
  <c r="AJ5" i="4"/>
  <c r="AF8" i="4"/>
  <c r="AR14" i="28"/>
  <c r="B17" i="28" s="1"/>
  <c r="AR14" i="32"/>
  <c r="B17" i="32" s="1"/>
  <c r="AR14" i="27"/>
  <c r="B17" i="27" s="1"/>
  <c r="AR14" i="31"/>
  <c r="B17" i="31" s="1"/>
  <c r="AR14" i="20"/>
  <c r="B17" i="20" s="1"/>
  <c r="AR14" i="30"/>
  <c r="B17" i="30" s="1"/>
  <c r="AR14" i="29"/>
  <c r="B17" i="29" s="1"/>
  <c r="AR14" i="25"/>
  <c r="B17" i="25" s="1"/>
  <c r="AR14" i="26"/>
  <c r="B17" i="26" s="1"/>
  <c r="AR14" i="24"/>
  <c r="B17" i="24" s="1"/>
  <c r="AR14" i="21"/>
  <c r="B17" i="21" s="1"/>
  <c r="AR14" i="23"/>
  <c r="B17" i="23" s="1"/>
  <c r="AR14" i="22"/>
  <c r="B17" i="22" s="1"/>
  <c r="AR14" i="18"/>
  <c r="B17" i="18" s="1"/>
  <c r="H11" i="16"/>
  <c r="AR16" i="28"/>
  <c r="B19" i="28" s="1"/>
  <c r="AR16" i="32"/>
  <c r="B19" i="32" s="1"/>
  <c r="AR16" i="27"/>
  <c r="B19" i="27" s="1"/>
  <c r="AR16" i="20"/>
  <c r="B19" i="20" s="1"/>
  <c r="AR16" i="25"/>
  <c r="B19" i="25" s="1"/>
  <c r="AR16" i="31"/>
  <c r="B19" i="31" s="1"/>
  <c r="AR16" i="30"/>
  <c r="B19" i="30" s="1"/>
  <c r="AR16" i="29"/>
  <c r="B19" i="29" s="1"/>
  <c r="AR16" i="21"/>
  <c r="B19" i="21" s="1"/>
  <c r="AR16" i="24"/>
  <c r="B19" i="24" s="1"/>
  <c r="AR16" i="23"/>
  <c r="B19" i="23" s="1"/>
  <c r="AR16" i="22"/>
  <c r="B19" i="22" s="1"/>
  <c r="AR16" i="18"/>
  <c r="B19" i="18" s="1"/>
  <c r="K11" i="28"/>
  <c r="K11" i="32"/>
  <c r="K11" i="27"/>
  <c r="K11" i="20"/>
  <c r="K11" i="31"/>
  <c r="K11" i="30"/>
  <c r="K11" i="29"/>
  <c r="K11" i="25"/>
  <c r="K11" i="24"/>
  <c r="K11" i="26"/>
  <c r="K11" i="21"/>
  <c r="K11" i="22"/>
  <c r="K11" i="23"/>
  <c r="K11" i="18"/>
  <c r="K11" i="16"/>
  <c r="AR14" i="16"/>
  <c r="B17" i="16" s="1"/>
  <c r="AR16" i="16"/>
  <c r="B19" i="16" s="1"/>
  <c r="AR13" i="27"/>
  <c r="B16" i="27" s="1"/>
  <c r="AR13" i="28"/>
  <c r="B16" i="28" s="1"/>
  <c r="AR13" i="20"/>
  <c r="B16" i="20" s="1"/>
  <c r="AR13" i="32"/>
  <c r="B16" i="32" s="1"/>
  <c r="AR13" i="31"/>
  <c r="B16" i="31" s="1"/>
  <c r="AR13" i="30"/>
  <c r="B16" i="30" s="1"/>
  <c r="AR13" i="25"/>
  <c r="B16" i="25" s="1"/>
  <c r="AR13" i="29"/>
  <c r="B16" i="29" s="1"/>
  <c r="AR13" i="22"/>
  <c r="B16" i="22" s="1"/>
  <c r="AR13" i="24"/>
  <c r="B16" i="24" s="1"/>
  <c r="AR13" i="26"/>
  <c r="B16" i="26" s="1"/>
  <c r="AR13" i="21"/>
  <c r="B16" i="21" s="1"/>
  <c r="AR13" i="23"/>
  <c r="B16" i="23" s="1"/>
  <c r="AR13" i="18"/>
  <c r="B16" i="18" s="1"/>
  <c r="AR13" i="19"/>
  <c r="B16" i="19" s="1"/>
  <c r="AE12" i="4"/>
  <c r="L11" i="28"/>
  <c r="L11" i="27"/>
  <c r="L11" i="32"/>
  <c r="L11" i="31"/>
  <c r="L11" i="25"/>
  <c r="L11" i="20"/>
  <c r="L11" i="30"/>
  <c r="L11" i="29"/>
  <c r="L11" i="24"/>
  <c r="L11" i="26"/>
  <c r="L11" i="21"/>
  <c r="L11" i="22"/>
  <c r="L11" i="19"/>
  <c r="L11" i="23"/>
  <c r="L11" i="18"/>
  <c r="L11" i="16"/>
  <c r="AR14" i="19"/>
  <c r="B17" i="19" s="1"/>
  <c r="E11" i="28"/>
  <c r="E11" i="27"/>
  <c r="E11" i="32"/>
  <c r="E11" i="20"/>
  <c r="E11" i="31"/>
  <c r="E11" i="25"/>
  <c r="E11" i="21"/>
  <c r="E11" i="29"/>
  <c r="E11" i="22"/>
  <c r="E11" i="24"/>
  <c r="E11" i="30"/>
  <c r="E11" i="23"/>
  <c r="E11" i="26"/>
  <c r="E11" i="19"/>
  <c r="M11" i="32"/>
  <c r="M11" i="27"/>
  <c r="M11" i="28"/>
  <c r="M11" i="20"/>
  <c r="M11" i="31"/>
  <c r="M11" i="29"/>
  <c r="M11" i="30"/>
  <c r="M11" i="25"/>
  <c r="M11" i="24"/>
  <c r="M11" i="22"/>
  <c r="M11" i="26"/>
  <c r="M11" i="23"/>
  <c r="M11" i="21"/>
  <c r="M11" i="16"/>
  <c r="AR15" i="27"/>
  <c r="B18" i="27" s="1"/>
  <c r="AR15" i="28"/>
  <c r="B18" i="28" s="1"/>
  <c r="AR15" i="32"/>
  <c r="B18" i="32" s="1"/>
  <c r="AR15" i="20"/>
  <c r="B18" i="20" s="1"/>
  <c r="AR15" i="31"/>
  <c r="B18" i="31" s="1"/>
  <c r="AR15" i="30"/>
  <c r="B18" i="30" s="1"/>
  <c r="AR15" i="25"/>
  <c r="B18" i="25" s="1"/>
  <c r="AR15" i="29"/>
  <c r="B18" i="29" s="1"/>
  <c r="AR15" i="24"/>
  <c r="B18" i="24" s="1"/>
  <c r="AR15" i="22"/>
  <c r="B18" i="22" s="1"/>
  <c r="AR15" i="26"/>
  <c r="B18" i="26" s="1"/>
  <c r="AR15" i="21"/>
  <c r="B18" i="21" s="1"/>
  <c r="AR15" i="23"/>
  <c r="B18" i="23" s="1"/>
  <c r="AR15" i="18"/>
  <c r="B18" i="18" s="1"/>
  <c r="AR15" i="19"/>
  <c r="B18" i="19" s="1"/>
  <c r="AE14" i="4"/>
  <c r="F11" i="28"/>
  <c r="F11" i="27"/>
  <c r="F11" i="20"/>
  <c r="F11" i="32"/>
  <c r="F11" i="31"/>
  <c r="F11" i="30"/>
  <c r="F11" i="25"/>
  <c r="F11" i="29"/>
  <c r="F11" i="22"/>
  <c r="F11" i="24"/>
  <c r="F11" i="26"/>
  <c r="F11" i="21"/>
  <c r="F11" i="23"/>
  <c r="F11" i="18"/>
  <c r="F11" i="19"/>
  <c r="N11" i="27"/>
  <c r="N11" i="28"/>
  <c r="N11" i="31"/>
  <c r="N11" i="20"/>
  <c r="N11" i="32"/>
  <c r="N11" i="25"/>
  <c r="N11" i="30"/>
  <c r="N11" i="21"/>
  <c r="N11" i="29"/>
  <c r="N11" i="22"/>
  <c r="N11" i="24"/>
  <c r="N11" i="23"/>
  <c r="N11" i="26"/>
  <c r="N11" i="19"/>
  <c r="E24" i="4"/>
  <c r="E11" i="16"/>
  <c r="N11" i="16"/>
  <c r="E11" i="18"/>
  <c r="K11" i="19"/>
  <c r="AR16" i="26"/>
  <c r="B19" i="26" s="1"/>
  <c r="AE11" i="4"/>
  <c r="G11" i="28"/>
  <c r="G11" i="27"/>
  <c r="G11" i="32"/>
  <c r="G11" i="20"/>
  <c r="G11" i="31"/>
  <c r="G11" i="25"/>
  <c r="G11" i="24"/>
  <c r="G11" i="29"/>
  <c r="G11" i="30"/>
  <c r="G11" i="22"/>
  <c r="G11" i="26"/>
  <c r="G11" i="19"/>
  <c r="E23" i="4"/>
  <c r="F11" i="16"/>
  <c r="AR13" i="16"/>
  <c r="B16" i="16" s="1"/>
  <c r="AR15" i="16"/>
  <c r="B18" i="16" s="1"/>
  <c r="G11" i="18"/>
  <c r="M11" i="19"/>
  <c r="AR17" i="27"/>
  <c r="B20" i="27" s="1"/>
  <c r="AR17" i="28"/>
  <c r="B20" i="28" s="1"/>
  <c r="AR17" i="32"/>
  <c r="B20" i="32" s="1"/>
  <c r="AR17" i="20"/>
  <c r="B20" i="20" s="1"/>
  <c r="AR17" i="31"/>
  <c r="B20" i="31" s="1"/>
  <c r="AR17" i="30"/>
  <c r="B20" i="30" s="1"/>
  <c r="AR17" i="25"/>
  <c r="B20" i="25" s="1"/>
  <c r="AR17" i="24"/>
  <c r="B20" i="24" s="1"/>
  <c r="AR17" i="29"/>
  <c r="B20" i="29" s="1"/>
  <c r="AR17" i="22"/>
  <c r="B20" i="22" s="1"/>
  <c r="AR17" i="26"/>
  <c r="B20" i="26" s="1"/>
  <c r="AR17" i="21"/>
  <c r="B20" i="21" s="1"/>
  <c r="AR17" i="23"/>
  <c r="B20" i="23" s="1"/>
  <c r="AR17" i="18"/>
  <c r="B20" i="18" s="1"/>
  <c r="AR17" i="19"/>
  <c r="B20" i="19" s="1"/>
  <c r="H11" i="28"/>
  <c r="H11" i="32"/>
  <c r="H11" i="20"/>
  <c r="H11" i="27"/>
  <c r="H11" i="31"/>
  <c r="H11" i="29"/>
  <c r="H11" i="30"/>
  <c r="H11" i="25"/>
  <c r="H11" i="22"/>
  <c r="H11" i="24"/>
  <c r="H11" i="26"/>
  <c r="H11" i="21"/>
  <c r="H11" i="23"/>
  <c r="G11" i="16"/>
  <c r="H11" i="18"/>
  <c r="BZ8" i="5" l="1"/>
  <c r="CD22" i="5"/>
  <c r="BZ24" i="5"/>
  <c r="BZ26" i="5"/>
  <c r="BY25" i="5"/>
  <c r="BV20" i="5"/>
  <c r="E36" i="32" s="1"/>
  <c r="BZ25" i="5"/>
  <c r="CD23" i="5"/>
  <c r="BV22" i="5"/>
  <c r="BX25" i="5"/>
  <c r="G41" i="28" s="1"/>
  <c r="I12" i="4"/>
  <c r="J12" i="4" s="1"/>
  <c r="BY26" i="5"/>
  <c r="CE20" i="5"/>
  <c r="CA26" i="5"/>
  <c r="J42" i="27" s="1"/>
  <c r="BW19" i="5"/>
  <c r="I11" i="4"/>
  <c r="J11" i="4" s="1"/>
  <c r="CB22" i="5"/>
  <c r="CE19" i="5"/>
  <c r="N35" i="32" s="1"/>
  <c r="CE22" i="5"/>
  <c r="CC19" i="5"/>
  <c r="CC22" i="5"/>
  <c r="CD19" i="5"/>
  <c r="M35" i="25" s="1"/>
  <c r="DG8" i="5"/>
  <c r="DG18" i="5" s="1"/>
  <c r="DG28" i="5" s="1"/>
  <c r="DM8" i="5"/>
  <c r="DM18" i="5" s="1"/>
  <c r="DM28" i="5" s="1"/>
  <c r="DJ8" i="5"/>
  <c r="DJ18" i="5" s="1"/>
  <c r="DJ28" i="5" s="1"/>
  <c r="DC8" i="5"/>
  <c r="DC18" i="5" s="1"/>
  <c r="DC28" i="5" s="1"/>
  <c r="DR8" i="5"/>
  <c r="DR18" i="5" s="1"/>
  <c r="DR28" i="5" s="1"/>
  <c r="DH8" i="5"/>
  <c r="DH18" i="5" s="1"/>
  <c r="DH28" i="5" s="1"/>
  <c r="DO8" i="5"/>
  <c r="DO18" i="5" s="1"/>
  <c r="DO28" i="5" s="1"/>
  <c r="DP8" i="5"/>
  <c r="DP18" i="5" s="1"/>
  <c r="DP28" i="5" s="1"/>
  <c r="DN8" i="5"/>
  <c r="DN18" i="5" s="1"/>
  <c r="DN28" i="5" s="1"/>
  <c r="DE8" i="5"/>
  <c r="DE18" i="5" s="1"/>
  <c r="DE28" i="5" s="1"/>
  <c r="DI8" i="5"/>
  <c r="DI18" i="5" s="1"/>
  <c r="DI28" i="5" s="1"/>
  <c r="DU8" i="5"/>
  <c r="DU18" i="5" s="1"/>
  <c r="DU28" i="5" s="1"/>
  <c r="DQ8" i="5"/>
  <c r="DQ18" i="5" s="1"/>
  <c r="DQ28" i="5" s="1"/>
  <c r="DA8" i="5"/>
  <c r="DA18" i="5" s="1"/>
  <c r="DA28" i="5" s="1"/>
  <c r="DF8" i="5"/>
  <c r="DF18" i="5" s="1"/>
  <c r="DF28" i="5" s="1"/>
  <c r="DT8" i="5"/>
  <c r="DT18" i="5" s="1"/>
  <c r="DT28" i="5" s="1"/>
  <c r="CC21" i="5" s="1"/>
  <c r="L37" i="27" s="1"/>
  <c r="DS8" i="5"/>
  <c r="DS18" i="5" s="1"/>
  <c r="DS28" i="5" s="1"/>
  <c r="CB21" i="5" s="1"/>
  <c r="DV8" i="5"/>
  <c r="DV18" i="5" s="1"/>
  <c r="DV28" i="5" s="1"/>
  <c r="CE21" i="5" s="1"/>
  <c r="DD8" i="5"/>
  <c r="DD18" i="5" s="1"/>
  <c r="DD28" i="5" s="1"/>
  <c r="DB8" i="5"/>
  <c r="DB18" i="5" s="1"/>
  <c r="DB28" i="5" s="1"/>
  <c r="CE23" i="5"/>
  <c r="BV23" i="5"/>
  <c r="BV26" i="5"/>
  <c r="E42" i="31" s="1"/>
  <c r="BZ20" i="5"/>
  <c r="I36" i="28" s="1"/>
  <c r="BY23" i="5"/>
  <c r="I8" i="4"/>
  <c r="DS14" i="5"/>
  <c r="DS24" i="5" s="1"/>
  <c r="DS34" i="5" s="1"/>
  <c r="DF14" i="5"/>
  <c r="DF24" i="5" s="1"/>
  <c r="DF34" i="5" s="1"/>
  <c r="DN14" i="5"/>
  <c r="DN24" i="5" s="1"/>
  <c r="DN34" i="5" s="1"/>
  <c r="DJ14" i="5"/>
  <c r="DJ24" i="5" s="1"/>
  <c r="DJ34" i="5" s="1"/>
  <c r="DM14" i="5"/>
  <c r="DM24" i="5" s="1"/>
  <c r="DM34" i="5" s="1"/>
  <c r="DT14" i="5"/>
  <c r="DT24" i="5" s="1"/>
  <c r="DT34" i="5" s="1"/>
  <c r="DD14" i="5"/>
  <c r="DD24" i="5" s="1"/>
  <c r="DD34" i="5" s="1"/>
  <c r="DQ14" i="5"/>
  <c r="DQ24" i="5" s="1"/>
  <c r="DQ34" i="5" s="1"/>
  <c r="DE14" i="5"/>
  <c r="DE24" i="5" s="1"/>
  <c r="DE34" i="5" s="1"/>
  <c r="DI14" i="5"/>
  <c r="DI24" i="5" s="1"/>
  <c r="DI34" i="5" s="1"/>
  <c r="DR14" i="5"/>
  <c r="DR24" i="5" s="1"/>
  <c r="DR34" i="5" s="1"/>
  <c r="DO14" i="5"/>
  <c r="DO24" i="5" s="1"/>
  <c r="DO34" i="5" s="1"/>
  <c r="DC14" i="5"/>
  <c r="DC24" i="5" s="1"/>
  <c r="DC34" i="5" s="1"/>
  <c r="DU14" i="5"/>
  <c r="DU24" i="5" s="1"/>
  <c r="DU34" i="5" s="1"/>
  <c r="DV14" i="5"/>
  <c r="DV24" i="5" s="1"/>
  <c r="DV34" i="5" s="1"/>
  <c r="DG14" i="5"/>
  <c r="DG24" i="5" s="1"/>
  <c r="DG34" i="5" s="1"/>
  <c r="DH14" i="5"/>
  <c r="DH24" i="5" s="1"/>
  <c r="DH34" i="5" s="1"/>
  <c r="DB14" i="5"/>
  <c r="DB24" i="5" s="1"/>
  <c r="DB34" i="5" s="1"/>
  <c r="DP14" i="5"/>
  <c r="DP24" i="5" s="1"/>
  <c r="DP34" i="5" s="1"/>
  <c r="BY27" i="5" s="1"/>
  <c r="DA14" i="5"/>
  <c r="DA24" i="5" s="1"/>
  <c r="DA34" i="5" s="1"/>
  <c r="BV19" i="5"/>
  <c r="E35" i="32" s="1"/>
  <c r="BV24" i="5"/>
  <c r="E40" i="32" s="1"/>
  <c r="BZ21" i="5"/>
  <c r="CC25" i="5"/>
  <c r="CB26" i="5"/>
  <c r="K42" i="30" s="1"/>
  <c r="AG9" i="4"/>
  <c r="BE9" i="4" s="1"/>
  <c r="BE19" i="4" s="1"/>
  <c r="BE29" i="4" s="1"/>
  <c r="BV21" i="5"/>
  <c r="BX26" i="5"/>
  <c r="G42" i="32" s="1"/>
  <c r="BZ22" i="5"/>
  <c r="I38" i="32" s="1"/>
  <c r="BX22" i="5"/>
  <c r="G38" i="20" s="1"/>
  <c r="CC26" i="5"/>
  <c r="L42" i="32" s="1"/>
  <c r="CB25" i="5"/>
  <c r="BW24" i="5"/>
  <c r="F40" i="32" s="1"/>
  <c r="BW25" i="5"/>
  <c r="BV25" i="5"/>
  <c r="BY24" i="5"/>
  <c r="H40" i="31" s="1"/>
  <c r="BW26" i="5"/>
  <c r="F42" i="32" s="1"/>
  <c r="CA20" i="5"/>
  <c r="J36" i="32" s="1"/>
  <c r="BX19" i="5"/>
  <c r="G35" i="27" s="1"/>
  <c r="I7" i="4"/>
  <c r="J7" i="4" s="1"/>
  <c r="AG14" i="4"/>
  <c r="BD14" i="4" s="1"/>
  <c r="BD24" i="4" s="1"/>
  <c r="BD34" i="4" s="1"/>
  <c r="I6" i="4"/>
  <c r="I10" i="4"/>
  <c r="J10" i="4" s="1"/>
  <c r="BH17" i="31"/>
  <c r="AW17" i="31"/>
  <c r="BE17" i="31"/>
  <c r="BA17" i="31"/>
  <c r="AY17" i="31"/>
  <c r="BJ17" i="31"/>
  <c r="AT17" i="31"/>
  <c r="BI17" i="31"/>
  <c r="BF17" i="31"/>
  <c r="AZ17" i="31"/>
  <c r="AX17" i="31"/>
  <c r="C20" i="31"/>
  <c r="AV17" i="31"/>
  <c r="BK17" i="31"/>
  <c r="BG17" i="31"/>
  <c r="BG16" i="26"/>
  <c r="AV16" i="26"/>
  <c r="BA16" i="26"/>
  <c r="BK16" i="26"/>
  <c r="AZ16" i="26"/>
  <c r="BF16" i="26"/>
  <c r="BE16" i="26"/>
  <c r="C19" i="26"/>
  <c r="AY16" i="26"/>
  <c r="AX16" i="26"/>
  <c r="AW16" i="26"/>
  <c r="BJ16" i="26"/>
  <c r="AT16" i="26"/>
  <c r="BH16" i="26"/>
  <c r="BI16" i="26"/>
  <c r="BJ17" i="19"/>
  <c r="AY17" i="19"/>
  <c r="BI17" i="19"/>
  <c r="AX17" i="19"/>
  <c r="BH17" i="19"/>
  <c r="AW17" i="19"/>
  <c r="C20" i="19"/>
  <c r="BG17" i="19"/>
  <c r="AV17" i="19"/>
  <c r="BF17" i="19"/>
  <c r="AT17" i="19"/>
  <c r="BE17" i="19"/>
  <c r="BA17" i="19"/>
  <c r="BK17" i="19"/>
  <c r="AZ17" i="19"/>
  <c r="BJ17" i="25"/>
  <c r="AY17" i="25"/>
  <c r="BF17" i="25"/>
  <c r="AT17" i="25"/>
  <c r="AX17" i="25"/>
  <c r="BI17" i="25"/>
  <c r="AV17" i="25"/>
  <c r="C20" i="25"/>
  <c r="BG17" i="25"/>
  <c r="BE17" i="25"/>
  <c r="BA17" i="25"/>
  <c r="AZ17" i="25"/>
  <c r="AW17" i="25"/>
  <c r="BK17" i="25"/>
  <c r="BH17" i="25"/>
  <c r="C18" i="23"/>
  <c r="BE15" i="23"/>
  <c r="BA15" i="23"/>
  <c r="BK15" i="23"/>
  <c r="AZ15" i="23"/>
  <c r="BJ15" i="23"/>
  <c r="AY15" i="23"/>
  <c r="BI15" i="23"/>
  <c r="AX15" i="23"/>
  <c r="BH15" i="23"/>
  <c r="AW15" i="23"/>
  <c r="BG15" i="23"/>
  <c r="AV15" i="23"/>
  <c r="AT15" i="23"/>
  <c r="BF15" i="23"/>
  <c r="BH15" i="31"/>
  <c r="AW15" i="31"/>
  <c r="C18" i="31"/>
  <c r="BE15" i="31"/>
  <c r="BA15" i="31"/>
  <c r="BG15" i="31"/>
  <c r="AY15" i="31"/>
  <c r="AX15" i="31"/>
  <c r="AV15" i="31"/>
  <c r="AT15" i="31"/>
  <c r="BK15" i="31"/>
  <c r="BJ15" i="31"/>
  <c r="BI15" i="31"/>
  <c r="BF15" i="31"/>
  <c r="AZ15" i="31"/>
  <c r="BF13" i="24"/>
  <c r="AT13" i="24"/>
  <c r="BK13" i="24"/>
  <c r="AZ13" i="24"/>
  <c r="BJ13" i="24"/>
  <c r="AY13" i="24"/>
  <c r="AX13" i="24"/>
  <c r="AW13" i="24"/>
  <c r="AV13" i="24"/>
  <c r="C16" i="24"/>
  <c r="BI13" i="24"/>
  <c r="BH13" i="24"/>
  <c r="BG13" i="24"/>
  <c r="BA13" i="24"/>
  <c r="BE13" i="24"/>
  <c r="BJ13" i="28"/>
  <c r="AY13" i="28"/>
  <c r="BI13" i="28"/>
  <c r="AX13" i="28"/>
  <c r="BH13" i="28"/>
  <c r="AW13" i="28"/>
  <c r="BG13" i="28"/>
  <c r="AV13" i="28"/>
  <c r="BF13" i="28"/>
  <c r="AT13" i="28"/>
  <c r="C16" i="28"/>
  <c r="BE13" i="28"/>
  <c r="BK13" i="28"/>
  <c r="AZ13" i="28"/>
  <c r="BA13" i="28"/>
  <c r="BG16" i="29"/>
  <c r="AV16" i="29"/>
  <c r="C19" i="29"/>
  <c r="BF16" i="29"/>
  <c r="AT16" i="29"/>
  <c r="BE16" i="29"/>
  <c r="BA16" i="29"/>
  <c r="BK16" i="29"/>
  <c r="AZ16" i="29"/>
  <c r="BJ16" i="29"/>
  <c r="AY16" i="29"/>
  <c r="BI16" i="29"/>
  <c r="AX16" i="29"/>
  <c r="AW16" i="29"/>
  <c r="BH16" i="29"/>
  <c r="BG14" i="29"/>
  <c r="AV14" i="29"/>
  <c r="BF14" i="29"/>
  <c r="AT14" i="29"/>
  <c r="C17" i="29"/>
  <c r="BE14" i="29"/>
  <c r="BA14" i="29"/>
  <c r="BK14" i="29"/>
  <c r="AZ14" i="29"/>
  <c r="BJ14" i="29"/>
  <c r="AY14" i="29"/>
  <c r="BI14" i="29"/>
  <c r="AX14" i="29"/>
  <c r="AW14" i="29"/>
  <c r="BH14" i="29"/>
  <c r="BF12" i="26"/>
  <c r="AT12" i="26"/>
  <c r="BE12" i="26"/>
  <c r="BA12" i="26"/>
  <c r="BK12" i="26"/>
  <c r="AZ12" i="26"/>
  <c r="BJ12" i="26"/>
  <c r="AY12" i="26"/>
  <c r="BI12" i="26"/>
  <c r="AX12" i="26"/>
  <c r="C15" i="26"/>
  <c r="BG12" i="26"/>
  <c r="AV12" i="26"/>
  <c r="BH12" i="26"/>
  <c r="AW12" i="26"/>
  <c r="BF12" i="28"/>
  <c r="AT12" i="28"/>
  <c r="C15" i="28"/>
  <c r="BE12" i="28"/>
  <c r="BA12" i="28"/>
  <c r="BK12" i="28"/>
  <c r="AZ12" i="28"/>
  <c r="BJ12" i="28"/>
  <c r="AY12" i="28"/>
  <c r="BI12" i="28"/>
  <c r="AX12" i="28"/>
  <c r="BG12" i="28"/>
  <c r="BH12" i="28"/>
  <c r="AW12" i="28"/>
  <c r="AV12" i="28"/>
  <c r="BF9" i="22"/>
  <c r="AT9" i="22"/>
  <c r="BE9" i="22"/>
  <c r="C12" i="22"/>
  <c r="D12" i="22" s="1"/>
  <c r="BA9" i="22"/>
  <c r="BK9" i="22"/>
  <c r="AZ9" i="22"/>
  <c r="BJ9" i="22"/>
  <c r="AY9" i="22"/>
  <c r="BI9" i="22"/>
  <c r="AX9" i="22"/>
  <c r="BG9" i="22"/>
  <c r="AV9" i="22"/>
  <c r="BH9" i="22"/>
  <c r="AW9" i="22"/>
  <c r="BE9" i="27"/>
  <c r="BK9" i="27"/>
  <c r="AZ9" i="27"/>
  <c r="BI9" i="27"/>
  <c r="AX9" i="27"/>
  <c r="C12" i="27"/>
  <c r="D12" i="27" s="1"/>
  <c r="AW9" i="27"/>
  <c r="AV9" i="27"/>
  <c r="BJ9" i="27"/>
  <c r="AT9" i="27"/>
  <c r="BH9" i="27"/>
  <c r="BG9" i="27"/>
  <c r="BF9" i="27"/>
  <c r="AY9" i="27"/>
  <c r="BA9" i="27"/>
  <c r="N35" i="20"/>
  <c r="N35" i="29"/>
  <c r="N35" i="22"/>
  <c r="N35" i="16"/>
  <c r="F42" i="20"/>
  <c r="F42" i="24"/>
  <c r="F42" i="23"/>
  <c r="F42" i="16"/>
  <c r="BE17" i="18"/>
  <c r="BJ17" i="18"/>
  <c r="AY17" i="18"/>
  <c r="BI17" i="18"/>
  <c r="AX17" i="18"/>
  <c r="AZ17" i="18"/>
  <c r="C20" i="18"/>
  <c r="AW17" i="18"/>
  <c r="AV17" i="18"/>
  <c r="BK17" i="18"/>
  <c r="AT17" i="18"/>
  <c r="BH17" i="18"/>
  <c r="BG17" i="18"/>
  <c r="BA17" i="18"/>
  <c r="BF17" i="18"/>
  <c r="BE17" i="30"/>
  <c r="BJ17" i="30"/>
  <c r="AY17" i="30"/>
  <c r="BI17" i="30"/>
  <c r="AX17" i="30"/>
  <c r="BK17" i="30"/>
  <c r="AT17" i="30"/>
  <c r="BH17" i="30"/>
  <c r="BG17" i="30"/>
  <c r="BF17" i="30"/>
  <c r="BA17" i="30"/>
  <c r="AZ17" i="30"/>
  <c r="C20" i="30"/>
  <c r="AW17" i="30"/>
  <c r="AV17" i="30"/>
  <c r="BF15" i="16"/>
  <c r="AT15" i="16"/>
  <c r="C18" i="16"/>
  <c r="BE15" i="16"/>
  <c r="BA15" i="16"/>
  <c r="BK15" i="16"/>
  <c r="AZ15" i="16"/>
  <c r="BJ15" i="16"/>
  <c r="AY15" i="16"/>
  <c r="BI15" i="16"/>
  <c r="AX15" i="16"/>
  <c r="BG15" i="16"/>
  <c r="AV15" i="16"/>
  <c r="BH15" i="16"/>
  <c r="AW15" i="16"/>
  <c r="BA15" i="21"/>
  <c r="BJ15" i="21"/>
  <c r="AY15" i="21"/>
  <c r="BI15" i="21"/>
  <c r="AX15" i="21"/>
  <c r="BH15" i="21"/>
  <c r="AW15" i="21"/>
  <c r="BG15" i="21"/>
  <c r="AV15" i="21"/>
  <c r="C18" i="21"/>
  <c r="BE15" i="21"/>
  <c r="BK15" i="21"/>
  <c r="BF15" i="21"/>
  <c r="AZ15" i="21"/>
  <c r="AT15" i="21"/>
  <c r="BG15" i="20"/>
  <c r="AV15" i="20"/>
  <c r="C18" i="20"/>
  <c r="BE15" i="20"/>
  <c r="BK15" i="20"/>
  <c r="AZ15" i="20"/>
  <c r="BA15" i="20"/>
  <c r="AW15" i="20"/>
  <c r="BJ15" i="20"/>
  <c r="AT15" i="20"/>
  <c r="BF15" i="20"/>
  <c r="BI15" i="20"/>
  <c r="BH15" i="20"/>
  <c r="AY15" i="20"/>
  <c r="AX15" i="20"/>
  <c r="BF14" i="19"/>
  <c r="AT14" i="19"/>
  <c r="C17" i="19"/>
  <c r="BA14" i="19"/>
  <c r="BK14" i="19"/>
  <c r="AZ14" i="19"/>
  <c r="BJ14" i="19"/>
  <c r="AY14" i="19"/>
  <c r="BI14" i="19"/>
  <c r="AX14" i="19"/>
  <c r="BH14" i="19"/>
  <c r="AW14" i="19"/>
  <c r="BG14" i="19"/>
  <c r="BE14" i="19"/>
  <c r="AV14" i="19"/>
  <c r="BG13" i="22"/>
  <c r="AV13" i="22"/>
  <c r="BF13" i="22"/>
  <c r="AT13" i="22"/>
  <c r="C16" i="22"/>
  <c r="BE13" i="22"/>
  <c r="BA13" i="22"/>
  <c r="BK13" i="22"/>
  <c r="AZ13" i="22"/>
  <c r="BJ13" i="22"/>
  <c r="AY13" i="22"/>
  <c r="BH13" i="22"/>
  <c r="AW13" i="22"/>
  <c r="AX13" i="22"/>
  <c r="BI13" i="22"/>
  <c r="BG13" i="27"/>
  <c r="AV13" i="27"/>
  <c r="BF13" i="27"/>
  <c r="AT13" i="27"/>
  <c r="C16" i="27"/>
  <c r="BE13" i="27"/>
  <c r="BA13" i="27"/>
  <c r="BK13" i="27"/>
  <c r="AZ13" i="27"/>
  <c r="BJ13" i="27"/>
  <c r="AY13" i="27"/>
  <c r="BH13" i="27"/>
  <c r="AW13" i="27"/>
  <c r="BI13" i="27"/>
  <c r="AX13" i="27"/>
  <c r="BI16" i="30"/>
  <c r="AX16" i="30"/>
  <c r="C19" i="30"/>
  <c r="BF16" i="30"/>
  <c r="AT16" i="30"/>
  <c r="BE16" i="30"/>
  <c r="AW16" i="30"/>
  <c r="BK16" i="30"/>
  <c r="AV16" i="30"/>
  <c r="BJ16" i="30"/>
  <c r="BH16" i="30"/>
  <c r="BG16" i="30"/>
  <c r="BA16" i="30"/>
  <c r="AZ16" i="30"/>
  <c r="AY16" i="30"/>
  <c r="BI14" i="18"/>
  <c r="AX14" i="18"/>
  <c r="BF14" i="18"/>
  <c r="AT14" i="18"/>
  <c r="C17" i="18"/>
  <c r="BE14" i="18"/>
  <c r="BJ14" i="18"/>
  <c r="BH14" i="18"/>
  <c r="BG14" i="18"/>
  <c r="BA14" i="18"/>
  <c r="AZ14" i="18"/>
  <c r="AY14" i="18"/>
  <c r="BK14" i="18"/>
  <c r="AV14" i="18"/>
  <c r="AW14" i="18"/>
  <c r="BI14" i="30"/>
  <c r="AX14" i="30"/>
  <c r="BF14" i="30"/>
  <c r="AT14" i="30"/>
  <c r="C17" i="30"/>
  <c r="BE14" i="30"/>
  <c r="BA14" i="30"/>
  <c r="AZ14" i="30"/>
  <c r="AY14" i="30"/>
  <c r="AW14" i="30"/>
  <c r="BK14" i="30"/>
  <c r="AV14" i="30"/>
  <c r="BJ14" i="30"/>
  <c r="BH14" i="30"/>
  <c r="BG14" i="30"/>
  <c r="BG12" i="29"/>
  <c r="AV12" i="29"/>
  <c r="BF12" i="29"/>
  <c r="AT12" i="29"/>
  <c r="C15" i="29"/>
  <c r="BE12" i="29"/>
  <c r="BA12" i="29"/>
  <c r="BK12" i="29"/>
  <c r="AZ12" i="29"/>
  <c r="BJ12" i="29"/>
  <c r="AY12" i="29"/>
  <c r="BI12" i="29"/>
  <c r="AX12" i="29"/>
  <c r="BH12" i="29"/>
  <c r="AW12" i="29"/>
  <c r="C14" i="26"/>
  <c r="BJ11" i="26"/>
  <c r="AY11" i="26"/>
  <c r="BI11" i="26"/>
  <c r="AX11" i="26"/>
  <c r="BH11" i="26"/>
  <c r="AW11" i="26"/>
  <c r="BG11" i="26"/>
  <c r="AV11" i="26"/>
  <c r="BF11" i="26"/>
  <c r="AT11" i="26"/>
  <c r="BE11" i="26"/>
  <c r="BK11" i="26"/>
  <c r="AZ11" i="26"/>
  <c r="BA11" i="26"/>
  <c r="C14" i="27"/>
  <c r="BF11" i="27"/>
  <c r="AT11" i="27"/>
  <c r="BA11" i="27"/>
  <c r="BJ11" i="27"/>
  <c r="AY11" i="27"/>
  <c r="AW11" i="27"/>
  <c r="BK11" i="27"/>
  <c r="AV11" i="27"/>
  <c r="BI11" i="27"/>
  <c r="BH11" i="27"/>
  <c r="BG11" i="27"/>
  <c r="BE11" i="27"/>
  <c r="AX11" i="27"/>
  <c r="AZ11" i="27"/>
  <c r="BJ10" i="28"/>
  <c r="AY10" i="28"/>
  <c r="C13" i="28"/>
  <c r="BI10" i="28"/>
  <c r="AX10" i="28"/>
  <c r="BH10" i="28"/>
  <c r="AW10" i="28"/>
  <c r="BG10" i="28"/>
  <c r="AV10" i="28"/>
  <c r="BF10" i="28"/>
  <c r="AT10" i="28"/>
  <c r="BE10" i="28"/>
  <c r="BK10" i="28"/>
  <c r="BA10" i="28"/>
  <c r="AZ10" i="28"/>
  <c r="E36" i="24"/>
  <c r="E36" i="18"/>
  <c r="H39" i="28"/>
  <c r="H39" i="20"/>
  <c r="H39" i="32"/>
  <c r="H39" i="31"/>
  <c r="H39" i="27"/>
  <c r="H39" i="25"/>
  <c r="H39" i="30"/>
  <c r="H39" i="24"/>
  <c r="H39" i="29"/>
  <c r="H39" i="26"/>
  <c r="H39" i="21"/>
  <c r="H39" i="22"/>
  <c r="H39" i="23"/>
  <c r="H39" i="19"/>
  <c r="H39" i="16"/>
  <c r="H39" i="18"/>
  <c r="N37" i="27"/>
  <c r="N37" i="20"/>
  <c r="N37" i="28"/>
  <c r="N37" i="32"/>
  <c r="N37" i="31"/>
  <c r="N37" i="25"/>
  <c r="N37" i="30"/>
  <c r="N37" i="24"/>
  <c r="N37" i="26"/>
  <c r="N37" i="21"/>
  <c r="N37" i="22"/>
  <c r="N37" i="29"/>
  <c r="N37" i="23"/>
  <c r="N37" i="19"/>
  <c r="N37" i="16"/>
  <c r="N37" i="18"/>
  <c r="N36" i="27"/>
  <c r="N36" i="28"/>
  <c r="N36" i="32"/>
  <c r="N36" i="25"/>
  <c r="N36" i="20"/>
  <c r="N36" i="31"/>
  <c r="N36" i="24"/>
  <c r="N36" i="29"/>
  <c r="N36" i="30"/>
  <c r="N36" i="26"/>
  <c r="N36" i="22"/>
  <c r="N36" i="23"/>
  <c r="N36" i="21"/>
  <c r="N36" i="19"/>
  <c r="N36" i="18"/>
  <c r="N36" i="16"/>
  <c r="J36" i="29"/>
  <c r="J36" i="19"/>
  <c r="BK15" i="32"/>
  <c r="AZ15" i="32"/>
  <c r="BI15" i="32"/>
  <c r="AX15" i="32"/>
  <c r="BG15" i="32"/>
  <c r="AV15" i="32"/>
  <c r="BJ15" i="32"/>
  <c r="BF15" i="32"/>
  <c r="BA15" i="32"/>
  <c r="BE15" i="32"/>
  <c r="AY15" i="32"/>
  <c r="C18" i="32"/>
  <c r="AW15" i="32"/>
  <c r="BH15" i="32"/>
  <c r="AT15" i="32"/>
  <c r="BJ16" i="16"/>
  <c r="AY16" i="16"/>
  <c r="BI16" i="16"/>
  <c r="AX16" i="16"/>
  <c r="BH16" i="16"/>
  <c r="AW16" i="16"/>
  <c r="BG16" i="16"/>
  <c r="AV16" i="16"/>
  <c r="C19" i="16"/>
  <c r="BF16" i="16"/>
  <c r="AT16" i="16"/>
  <c r="BE16" i="16"/>
  <c r="BK16" i="16"/>
  <c r="AZ16" i="16"/>
  <c r="BA16" i="16"/>
  <c r="BK14" i="22"/>
  <c r="AZ14" i="22"/>
  <c r="BJ14" i="22"/>
  <c r="AY14" i="22"/>
  <c r="BI14" i="22"/>
  <c r="AX14" i="22"/>
  <c r="BH14" i="22"/>
  <c r="AW14" i="22"/>
  <c r="BG14" i="22"/>
  <c r="AV14" i="22"/>
  <c r="BF14" i="22"/>
  <c r="AT14" i="22"/>
  <c r="BA14" i="22"/>
  <c r="C17" i="22"/>
  <c r="BE14" i="22"/>
  <c r="BG11" i="22"/>
  <c r="AV11" i="22"/>
  <c r="BF11" i="22"/>
  <c r="AT11" i="22"/>
  <c r="C14" i="22"/>
  <c r="BE11" i="22"/>
  <c r="BA11" i="22"/>
  <c r="BK11" i="22"/>
  <c r="AZ11" i="22"/>
  <c r="BJ11" i="22"/>
  <c r="AY11" i="22"/>
  <c r="BH11" i="22"/>
  <c r="AW11" i="22"/>
  <c r="BI11" i="22"/>
  <c r="AX11" i="22"/>
  <c r="BJ11" i="28"/>
  <c r="AY11" i="28"/>
  <c r="BI11" i="28"/>
  <c r="AX11" i="28"/>
  <c r="BH11" i="28"/>
  <c r="AW11" i="28"/>
  <c r="BG11" i="28"/>
  <c r="AV11" i="28"/>
  <c r="BF11" i="28"/>
  <c r="AT11" i="28"/>
  <c r="C14" i="28"/>
  <c r="BE11" i="28"/>
  <c r="AZ11" i="28"/>
  <c r="BA11" i="28"/>
  <c r="BK11" i="28"/>
  <c r="BK10" i="29"/>
  <c r="AZ10" i="29"/>
  <c r="BJ10" i="29"/>
  <c r="AY10" i="29"/>
  <c r="C13" i="29"/>
  <c r="BI10" i="29"/>
  <c r="AX10" i="29"/>
  <c r="BH10" i="29"/>
  <c r="AW10" i="29"/>
  <c r="BG10" i="29"/>
  <c r="AV10" i="29"/>
  <c r="BF10" i="29"/>
  <c r="AT10" i="29"/>
  <c r="BE10" i="29"/>
  <c r="BA10" i="29"/>
  <c r="K42" i="28"/>
  <c r="K42" i="20"/>
  <c r="K42" i="19"/>
  <c r="BG15" i="22"/>
  <c r="AV15" i="22"/>
  <c r="BF15" i="22"/>
  <c r="AT15" i="22"/>
  <c r="C18" i="22"/>
  <c r="BE15" i="22"/>
  <c r="BA15" i="22"/>
  <c r="BK15" i="22"/>
  <c r="AZ15" i="22"/>
  <c r="BJ15" i="22"/>
  <c r="AY15" i="22"/>
  <c r="BH15" i="22"/>
  <c r="AW15" i="22"/>
  <c r="BI15" i="22"/>
  <c r="AX15" i="22"/>
  <c r="BJ13" i="19"/>
  <c r="AY13" i="19"/>
  <c r="BH13" i="19"/>
  <c r="AW13" i="19"/>
  <c r="BG13" i="19"/>
  <c r="BF13" i="19"/>
  <c r="AT13" i="19"/>
  <c r="C16" i="19"/>
  <c r="BE13" i="19"/>
  <c r="BA13" i="19"/>
  <c r="BI13" i="19"/>
  <c r="AZ13" i="19"/>
  <c r="AX13" i="19"/>
  <c r="AV13" i="19"/>
  <c r="BK13" i="19"/>
  <c r="BI16" i="18"/>
  <c r="AX16" i="18"/>
  <c r="C19" i="18"/>
  <c r="BF16" i="18"/>
  <c r="AT16" i="18"/>
  <c r="BE16" i="18"/>
  <c r="BA16" i="18"/>
  <c r="AZ16" i="18"/>
  <c r="AY16" i="18"/>
  <c r="AW16" i="18"/>
  <c r="BK16" i="18"/>
  <c r="AV16" i="18"/>
  <c r="BJ16" i="18"/>
  <c r="BG16" i="18"/>
  <c r="BH16" i="18"/>
  <c r="BF11" i="16"/>
  <c r="AT11" i="16"/>
  <c r="C14" i="16"/>
  <c r="BE11" i="16"/>
  <c r="BA11" i="16"/>
  <c r="BK11" i="16"/>
  <c r="AZ11" i="16"/>
  <c r="BJ11" i="16"/>
  <c r="AY11" i="16"/>
  <c r="BI11" i="16"/>
  <c r="AX11" i="16"/>
  <c r="BG11" i="16"/>
  <c r="AV11" i="16"/>
  <c r="AW11" i="16"/>
  <c r="BH11" i="16"/>
  <c r="BJ10" i="19"/>
  <c r="AY10" i="19"/>
  <c r="BH10" i="19"/>
  <c r="AW10" i="19"/>
  <c r="BF10" i="19"/>
  <c r="AT10" i="19"/>
  <c r="BE10" i="19"/>
  <c r="BA10" i="19"/>
  <c r="C13" i="19"/>
  <c r="AX10" i="19"/>
  <c r="AV10" i="19"/>
  <c r="BK10" i="19"/>
  <c r="BI10" i="19"/>
  <c r="AZ10" i="19"/>
  <c r="BG10" i="19"/>
  <c r="I37" i="27"/>
  <c r="I37" i="28"/>
  <c r="I37" i="32"/>
  <c r="I37" i="25"/>
  <c r="I37" i="20"/>
  <c r="I37" i="30"/>
  <c r="I37" i="31"/>
  <c r="I37" i="24"/>
  <c r="I37" i="29"/>
  <c r="I37" i="26"/>
  <c r="I37" i="22"/>
  <c r="I37" i="23"/>
  <c r="I37" i="21"/>
  <c r="I37" i="19"/>
  <c r="I37" i="18"/>
  <c r="I37" i="16"/>
  <c r="BK17" i="26"/>
  <c r="AZ17" i="26"/>
  <c r="BH17" i="26"/>
  <c r="AW17" i="26"/>
  <c r="C20" i="26"/>
  <c r="BG17" i="26"/>
  <c r="AV17" i="26"/>
  <c r="BA17" i="26"/>
  <c r="AY17" i="26"/>
  <c r="AX17" i="26"/>
  <c r="AT17" i="26"/>
  <c r="BJ17" i="26"/>
  <c r="BI17" i="26"/>
  <c r="BE17" i="26"/>
  <c r="BF17" i="26"/>
  <c r="BH15" i="24"/>
  <c r="AW15" i="24"/>
  <c r="BF15" i="24"/>
  <c r="AT15" i="24"/>
  <c r="C18" i="24"/>
  <c r="BA15" i="24"/>
  <c r="BK15" i="24"/>
  <c r="AZ15" i="24"/>
  <c r="BJ15" i="24"/>
  <c r="AY15" i="24"/>
  <c r="AV15" i="24"/>
  <c r="BI15" i="24"/>
  <c r="BG15" i="24"/>
  <c r="AX15" i="24"/>
  <c r="BE15" i="24"/>
  <c r="C16" i="18"/>
  <c r="BE13" i="18"/>
  <c r="BJ13" i="18"/>
  <c r="AY13" i="18"/>
  <c r="BI13" i="18"/>
  <c r="AX13" i="18"/>
  <c r="AV13" i="18"/>
  <c r="BK13" i="18"/>
  <c r="AT13" i="18"/>
  <c r="BH13" i="18"/>
  <c r="BG13" i="18"/>
  <c r="BF13" i="18"/>
  <c r="BA13" i="18"/>
  <c r="AW13" i="18"/>
  <c r="AZ13" i="18"/>
  <c r="C16" i="30"/>
  <c r="BE13" i="30"/>
  <c r="BJ13" i="30"/>
  <c r="AY13" i="30"/>
  <c r="BI13" i="30"/>
  <c r="AX13" i="30"/>
  <c r="BG13" i="30"/>
  <c r="BF13" i="30"/>
  <c r="BA13" i="30"/>
  <c r="AZ13" i="30"/>
  <c r="AW13" i="30"/>
  <c r="AV13" i="30"/>
  <c r="BK13" i="30"/>
  <c r="AT13" i="30"/>
  <c r="BH13" i="30"/>
  <c r="BK16" i="22"/>
  <c r="AZ16" i="22"/>
  <c r="BJ16" i="22"/>
  <c r="AY16" i="22"/>
  <c r="BI16" i="22"/>
  <c r="AX16" i="22"/>
  <c r="BH16" i="22"/>
  <c r="AW16" i="22"/>
  <c r="BG16" i="22"/>
  <c r="AV16" i="22"/>
  <c r="C19" i="22"/>
  <c r="BF16" i="22"/>
  <c r="AT16" i="22"/>
  <c r="BA16" i="22"/>
  <c r="BE16" i="22"/>
  <c r="BK16" i="20"/>
  <c r="AZ16" i="20"/>
  <c r="BI16" i="20"/>
  <c r="AX16" i="20"/>
  <c r="BG16" i="20"/>
  <c r="AV16" i="20"/>
  <c r="AY16" i="20"/>
  <c r="BJ16" i="20"/>
  <c r="BH16" i="20"/>
  <c r="AT16" i="20"/>
  <c r="BF16" i="20"/>
  <c r="C19" i="20"/>
  <c r="BE16" i="20"/>
  <c r="BA16" i="20"/>
  <c r="AW16" i="20"/>
  <c r="BH14" i="21"/>
  <c r="AW14" i="21"/>
  <c r="BF14" i="21"/>
  <c r="AT14" i="21"/>
  <c r="C17" i="21"/>
  <c r="BE14" i="21"/>
  <c r="BA14" i="21"/>
  <c r="BK14" i="21"/>
  <c r="AZ14" i="21"/>
  <c r="BI14" i="21"/>
  <c r="AX14" i="21"/>
  <c r="BJ14" i="21"/>
  <c r="BG14" i="21"/>
  <c r="AY14" i="21"/>
  <c r="AV14" i="21"/>
  <c r="BE9" i="16"/>
  <c r="C12" i="16"/>
  <c r="D12" i="16" s="1"/>
  <c r="BA9" i="16"/>
  <c r="BK9" i="16"/>
  <c r="AZ9" i="16"/>
  <c r="BJ9" i="16"/>
  <c r="AY9" i="16"/>
  <c r="BI9" i="16"/>
  <c r="AX9" i="16"/>
  <c r="BH9" i="16"/>
  <c r="AW9" i="16"/>
  <c r="BF9" i="16"/>
  <c r="AT9" i="16"/>
  <c r="BG9" i="16"/>
  <c r="AV9" i="16"/>
  <c r="BI9" i="25"/>
  <c r="AX9" i="25"/>
  <c r="BG9" i="25"/>
  <c r="AV9" i="25"/>
  <c r="BE9" i="25"/>
  <c r="C12" i="25"/>
  <c r="D12" i="25" s="1"/>
  <c r="BA9" i="25"/>
  <c r="BK9" i="25"/>
  <c r="AZ9" i="25"/>
  <c r="AY9" i="25"/>
  <c r="AW9" i="25"/>
  <c r="AT9" i="25"/>
  <c r="BJ9" i="25"/>
  <c r="BH9" i="25"/>
  <c r="BF9" i="25"/>
  <c r="BJ11" i="25"/>
  <c r="AY11" i="25"/>
  <c r="BH11" i="25"/>
  <c r="AW11" i="25"/>
  <c r="BF11" i="25"/>
  <c r="AT11" i="25"/>
  <c r="C14" i="25"/>
  <c r="D14" i="25" s="1"/>
  <c r="BE11" i="25"/>
  <c r="BA11" i="25"/>
  <c r="BG11" i="25"/>
  <c r="AZ11" i="25"/>
  <c r="AX11" i="25"/>
  <c r="AV11" i="25"/>
  <c r="BK11" i="25"/>
  <c r="BI11" i="25"/>
  <c r="BE10" i="18"/>
  <c r="BJ10" i="18"/>
  <c r="AY10" i="18"/>
  <c r="C13" i="18"/>
  <c r="BI10" i="18"/>
  <c r="AX10" i="18"/>
  <c r="AZ10" i="18"/>
  <c r="AW10" i="18"/>
  <c r="AV10" i="18"/>
  <c r="BK10" i="18"/>
  <c r="AT10" i="18"/>
  <c r="BH10" i="18"/>
  <c r="BG10" i="18"/>
  <c r="BA10" i="18"/>
  <c r="BF10" i="18"/>
  <c r="BE10" i="30"/>
  <c r="BJ10" i="30"/>
  <c r="AY10" i="30"/>
  <c r="C13" i="30"/>
  <c r="BI10" i="30"/>
  <c r="AX10" i="30"/>
  <c r="BK10" i="30"/>
  <c r="AT10" i="30"/>
  <c r="BH10" i="30"/>
  <c r="BG10" i="30"/>
  <c r="BF10" i="30"/>
  <c r="BA10" i="30"/>
  <c r="AZ10" i="30"/>
  <c r="AW10" i="30"/>
  <c r="AV10" i="30"/>
  <c r="E42" i="28"/>
  <c r="E42" i="22"/>
  <c r="J41" i="27"/>
  <c r="J41" i="28"/>
  <c r="J41" i="20"/>
  <c r="J41" i="32"/>
  <c r="J41" i="31"/>
  <c r="J41" i="25"/>
  <c r="J41" i="24"/>
  <c r="J41" i="29"/>
  <c r="J41" i="30"/>
  <c r="J41" i="21"/>
  <c r="J41" i="26"/>
  <c r="J41" i="22"/>
  <c r="J41" i="23"/>
  <c r="J41" i="19"/>
  <c r="J41" i="16"/>
  <c r="J41" i="18"/>
  <c r="BE17" i="23"/>
  <c r="BA17" i="23"/>
  <c r="BK17" i="23"/>
  <c r="AZ17" i="23"/>
  <c r="BJ17" i="23"/>
  <c r="AY17" i="23"/>
  <c r="BI17" i="23"/>
  <c r="AX17" i="23"/>
  <c r="BH17" i="23"/>
  <c r="AW17" i="23"/>
  <c r="C20" i="23"/>
  <c r="BG17" i="23"/>
  <c r="AV17" i="23"/>
  <c r="AT17" i="23"/>
  <c r="BF17" i="23"/>
  <c r="I35" i="27"/>
  <c r="I35" i="28"/>
  <c r="I35" i="20"/>
  <c r="I35" i="32"/>
  <c r="I35" i="31"/>
  <c r="I35" i="30"/>
  <c r="I35" i="25"/>
  <c r="I35" i="24"/>
  <c r="I35" i="29"/>
  <c r="I35" i="22"/>
  <c r="I35" i="26"/>
  <c r="I35" i="23"/>
  <c r="I35" i="21"/>
  <c r="I35" i="18"/>
  <c r="I35" i="19"/>
  <c r="I35" i="16"/>
  <c r="H41" i="28"/>
  <c r="H41" i="27"/>
  <c r="H41" i="32"/>
  <c r="H41" i="25"/>
  <c r="H41" i="31"/>
  <c r="H41" i="29"/>
  <c r="H41" i="30"/>
  <c r="H41" i="20"/>
  <c r="H41" i="24"/>
  <c r="H41" i="21"/>
  <c r="H41" i="26"/>
  <c r="H41" i="22"/>
  <c r="H41" i="23"/>
  <c r="H41" i="19"/>
  <c r="H41" i="16"/>
  <c r="H41" i="18"/>
  <c r="C20" i="20"/>
  <c r="BG17" i="20"/>
  <c r="AV17" i="20"/>
  <c r="BE17" i="20"/>
  <c r="BK17" i="20"/>
  <c r="AZ17" i="20"/>
  <c r="AW17" i="20"/>
  <c r="BH17" i="20"/>
  <c r="BF17" i="20"/>
  <c r="BJ17" i="20"/>
  <c r="AY17" i="20"/>
  <c r="AX17" i="20"/>
  <c r="BI17" i="20"/>
  <c r="BA17" i="20"/>
  <c r="AT17" i="20"/>
  <c r="BJ15" i="28"/>
  <c r="AY15" i="28"/>
  <c r="BI15" i="28"/>
  <c r="AX15" i="28"/>
  <c r="BH15" i="28"/>
  <c r="AW15" i="28"/>
  <c r="BG15" i="28"/>
  <c r="AV15" i="28"/>
  <c r="BF15" i="28"/>
  <c r="AT15" i="28"/>
  <c r="C18" i="28"/>
  <c r="BE15" i="28"/>
  <c r="BK15" i="28"/>
  <c r="AZ15" i="28"/>
  <c r="BA15" i="28"/>
  <c r="BJ14" i="16"/>
  <c r="AY14" i="16"/>
  <c r="BI14" i="16"/>
  <c r="AX14" i="16"/>
  <c r="BH14" i="16"/>
  <c r="AW14" i="16"/>
  <c r="BG14" i="16"/>
  <c r="AV14" i="16"/>
  <c r="BF14" i="16"/>
  <c r="AT14" i="16"/>
  <c r="C17" i="16"/>
  <c r="BE14" i="16"/>
  <c r="BK14" i="16"/>
  <c r="AZ14" i="16"/>
  <c r="BA14" i="16"/>
  <c r="C19" i="25"/>
  <c r="BF16" i="25"/>
  <c r="AT16" i="25"/>
  <c r="BJ16" i="25"/>
  <c r="AY16" i="25"/>
  <c r="BH16" i="25"/>
  <c r="BE16" i="25"/>
  <c r="AZ16" i="25"/>
  <c r="AX16" i="25"/>
  <c r="BK16" i="25"/>
  <c r="AW16" i="25"/>
  <c r="BA16" i="25"/>
  <c r="AV16" i="25"/>
  <c r="BI16" i="25"/>
  <c r="BG16" i="25"/>
  <c r="BI12" i="18"/>
  <c r="AX12" i="18"/>
  <c r="BF12" i="18"/>
  <c r="AT12" i="18"/>
  <c r="C15" i="18"/>
  <c r="BE12" i="18"/>
  <c r="AY12" i="18"/>
  <c r="AW12" i="18"/>
  <c r="BK12" i="18"/>
  <c r="AV12" i="18"/>
  <c r="BJ12" i="18"/>
  <c r="BH12" i="18"/>
  <c r="BG12" i="18"/>
  <c r="AZ12" i="18"/>
  <c r="BA12" i="18"/>
  <c r="C12" i="30"/>
  <c r="D12" i="30" s="1"/>
  <c r="BA9" i="30"/>
  <c r="BI9" i="30"/>
  <c r="AX9" i="30"/>
  <c r="BH9" i="30"/>
  <c r="AW9" i="30"/>
  <c r="AV9" i="30"/>
  <c r="BK9" i="30"/>
  <c r="AT9" i="30"/>
  <c r="BJ9" i="30"/>
  <c r="BG9" i="30"/>
  <c r="BF9" i="30"/>
  <c r="BE9" i="30"/>
  <c r="AZ9" i="30"/>
  <c r="AY9" i="30"/>
  <c r="C20" i="22"/>
  <c r="BG17" i="22"/>
  <c r="AV17" i="22"/>
  <c r="BF17" i="22"/>
  <c r="AT17" i="22"/>
  <c r="BE17" i="22"/>
  <c r="BA17" i="22"/>
  <c r="BK17" i="22"/>
  <c r="AZ17" i="22"/>
  <c r="BJ17" i="22"/>
  <c r="AY17" i="22"/>
  <c r="BH17" i="22"/>
  <c r="AW17" i="22"/>
  <c r="BI17" i="22"/>
  <c r="AX17" i="22"/>
  <c r="BH13" i="31"/>
  <c r="AW13" i="31"/>
  <c r="C16" i="31"/>
  <c r="BE13" i="31"/>
  <c r="BA13" i="31"/>
  <c r="BK13" i="31"/>
  <c r="AV13" i="31"/>
  <c r="BG13" i="31"/>
  <c r="BF13" i="31"/>
  <c r="BJ13" i="31"/>
  <c r="BI13" i="31"/>
  <c r="AZ13" i="31"/>
  <c r="AY13" i="31"/>
  <c r="AX13" i="31"/>
  <c r="AT13" i="31"/>
  <c r="BI16" i="23"/>
  <c r="AX16" i="23"/>
  <c r="BH16" i="23"/>
  <c r="AW16" i="23"/>
  <c r="BG16" i="23"/>
  <c r="AV16" i="23"/>
  <c r="C19" i="23"/>
  <c r="BF16" i="23"/>
  <c r="AT16" i="23"/>
  <c r="BE16" i="23"/>
  <c r="BA16" i="23"/>
  <c r="BK16" i="23"/>
  <c r="AZ16" i="23"/>
  <c r="BJ16" i="23"/>
  <c r="AY16" i="23"/>
  <c r="BA14" i="24"/>
  <c r="BJ14" i="24"/>
  <c r="AY14" i="24"/>
  <c r="BH14" i="24"/>
  <c r="AW14" i="24"/>
  <c r="BG14" i="24"/>
  <c r="AV14" i="24"/>
  <c r="BF14" i="24"/>
  <c r="AT14" i="24"/>
  <c r="BE14" i="24"/>
  <c r="AZ14" i="24"/>
  <c r="C17" i="24"/>
  <c r="AX14" i="24"/>
  <c r="BI14" i="24"/>
  <c r="BK14" i="24"/>
  <c r="BA9" i="31"/>
  <c r="BI9" i="31"/>
  <c r="AX9" i="31"/>
  <c r="C12" i="31"/>
  <c r="D12" i="31" s="1"/>
  <c r="BH9" i="31"/>
  <c r="AW9" i="31"/>
  <c r="BJ9" i="31"/>
  <c r="BG9" i="31"/>
  <c r="BF9" i="31"/>
  <c r="BE9" i="31"/>
  <c r="AZ9" i="31"/>
  <c r="AY9" i="31"/>
  <c r="AV9" i="31"/>
  <c r="BK9" i="31"/>
  <c r="AT9" i="31"/>
  <c r="BK10" i="32"/>
  <c r="AZ10" i="32"/>
  <c r="C13" i="32"/>
  <c r="BI10" i="32"/>
  <c r="AX10" i="32"/>
  <c r="BG10" i="32"/>
  <c r="AV10" i="32"/>
  <c r="BE10" i="32"/>
  <c r="AY10" i="32"/>
  <c r="AT10" i="32"/>
  <c r="BA10" i="32"/>
  <c r="BF10" i="32"/>
  <c r="AW10" i="32"/>
  <c r="BJ10" i="32"/>
  <c r="BH10" i="32"/>
  <c r="BJ15" i="19"/>
  <c r="AY15" i="19"/>
  <c r="BH15" i="19"/>
  <c r="AW15" i="19"/>
  <c r="BG15" i="19"/>
  <c r="AV15" i="19"/>
  <c r="BF15" i="19"/>
  <c r="AT15" i="19"/>
  <c r="C18" i="19"/>
  <c r="BE15" i="19"/>
  <c r="BA15" i="19"/>
  <c r="BK15" i="19"/>
  <c r="BI15" i="19"/>
  <c r="AZ15" i="19"/>
  <c r="AX15" i="19"/>
  <c r="BK13" i="32"/>
  <c r="AZ13" i="32"/>
  <c r="BI13" i="32"/>
  <c r="AX13" i="32"/>
  <c r="BG13" i="32"/>
  <c r="AV13" i="32"/>
  <c r="AY13" i="32"/>
  <c r="AT13" i="32"/>
  <c r="BH13" i="32"/>
  <c r="BE13" i="32"/>
  <c r="BJ13" i="32"/>
  <c r="BF13" i="32"/>
  <c r="BA13" i="32"/>
  <c r="AW13" i="32"/>
  <c r="C16" i="32"/>
  <c r="I38" i="27"/>
  <c r="I38" i="31"/>
  <c r="I38" i="21"/>
  <c r="I38" i="19"/>
  <c r="G38" i="28"/>
  <c r="G38" i="24"/>
  <c r="L41" i="27"/>
  <c r="L41" i="28"/>
  <c r="L41" i="20"/>
  <c r="L41" i="32"/>
  <c r="L41" i="25"/>
  <c r="L41" i="31"/>
  <c r="L41" i="29"/>
  <c r="L41" i="24"/>
  <c r="L41" i="30"/>
  <c r="L41" i="26"/>
  <c r="L41" i="22"/>
  <c r="L41" i="21"/>
  <c r="L41" i="19"/>
  <c r="L41" i="23"/>
  <c r="L41" i="16"/>
  <c r="L41" i="18"/>
  <c r="BF13" i="16"/>
  <c r="AT13" i="16"/>
  <c r="C16" i="16"/>
  <c r="BE13" i="16"/>
  <c r="BA13" i="16"/>
  <c r="BK13" i="16"/>
  <c r="AZ13" i="16"/>
  <c r="BJ13" i="16"/>
  <c r="AY13" i="16"/>
  <c r="BI13" i="16"/>
  <c r="AX13" i="16"/>
  <c r="BG13" i="16"/>
  <c r="AV13" i="16"/>
  <c r="AW13" i="16"/>
  <c r="BH13" i="16"/>
  <c r="BK15" i="26"/>
  <c r="AZ15" i="26"/>
  <c r="BH15" i="26"/>
  <c r="AW15" i="26"/>
  <c r="BG15" i="26"/>
  <c r="AV15" i="26"/>
  <c r="BI15" i="26"/>
  <c r="BF15" i="26"/>
  <c r="C18" i="26"/>
  <c r="BE15" i="26"/>
  <c r="BA15" i="26"/>
  <c r="AY15" i="26"/>
  <c r="AX15" i="26"/>
  <c r="BJ15" i="26"/>
  <c r="AT15" i="26"/>
  <c r="BK13" i="29"/>
  <c r="AZ13" i="29"/>
  <c r="BJ13" i="29"/>
  <c r="AY13" i="29"/>
  <c r="BI13" i="29"/>
  <c r="AX13" i="29"/>
  <c r="BH13" i="29"/>
  <c r="AW13" i="29"/>
  <c r="BG13" i="29"/>
  <c r="AV13" i="29"/>
  <c r="BF13" i="29"/>
  <c r="AT13" i="29"/>
  <c r="C16" i="29"/>
  <c r="BE13" i="29"/>
  <c r="BA13" i="29"/>
  <c r="BA16" i="31"/>
  <c r="BI16" i="31"/>
  <c r="AX16" i="31"/>
  <c r="BH16" i="31"/>
  <c r="AW16" i="31"/>
  <c r="BE16" i="31"/>
  <c r="AV16" i="31"/>
  <c r="BK16" i="31"/>
  <c r="AT16" i="31"/>
  <c r="C19" i="31"/>
  <c r="BJ16" i="31"/>
  <c r="BG16" i="31"/>
  <c r="BF16" i="31"/>
  <c r="AZ16" i="31"/>
  <c r="AY16" i="31"/>
  <c r="BK14" i="20"/>
  <c r="AZ14" i="20"/>
  <c r="BI14" i="20"/>
  <c r="AX14" i="20"/>
  <c r="BG14" i="20"/>
  <c r="AV14" i="20"/>
  <c r="BF14" i="20"/>
  <c r="AY14" i="20"/>
  <c r="AW14" i="20"/>
  <c r="BE14" i="20"/>
  <c r="BA14" i="20"/>
  <c r="BJ14" i="20"/>
  <c r="BH14" i="20"/>
  <c r="C17" i="20"/>
  <c r="AT14" i="20"/>
  <c r="BA17" i="21"/>
  <c r="BJ17" i="21"/>
  <c r="AY17" i="21"/>
  <c r="BI17" i="21"/>
  <c r="AX17" i="21"/>
  <c r="BH17" i="21"/>
  <c r="AW17" i="21"/>
  <c r="C20" i="21"/>
  <c r="BG17" i="21"/>
  <c r="AV17" i="21"/>
  <c r="BE17" i="21"/>
  <c r="AZ17" i="21"/>
  <c r="AT17" i="21"/>
  <c r="BK17" i="21"/>
  <c r="BF17" i="21"/>
  <c r="E35" i="25"/>
  <c r="E35" i="16"/>
  <c r="BJ17" i="28"/>
  <c r="AY17" i="28"/>
  <c r="BI17" i="28"/>
  <c r="AX17" i="28"/>
  <c r="BH17" i="28"/>
  <c r="AW17" i="28"/>
  <c r="C20" i="28"/>
  <c r="BG17" i="28"/>
  <c r="AV17" i="28"/>
  <c r="BF17" i="28"/>
  <c r="AT17" i="28"/>
  <c r="BE17" i="28"/>
  <c r="BK17" i="28"/>
  <c r="AZ17" i="28"/>
  <c r="BA17" i="28"/>
  <c r="C16" i="23"/>
  <c r="BE13" i="23"/>
  <c r="BA13" i="23"/>
  <c r="BK13" i="23"/>
  <c r="AZ13" i="23"/>
  <c r="BJ13" i="23"/>
  <c r="AY13" i="23"/>
  <c r="BI13" i="23"/>
  <c r="AX13" i="23"/>
  <c r="BH13" i="23"/>
  <c r="AW13" i="23"/>
  <c r="BG13" i="23"/>
  <c r="AV13" i="23"/>
  <c r="BF13" i="23"/>
  <c r="AT13" i="23"/>
  <c r="BK16" i="27"/>
  <c r="AZ16" i="27"/>
  <c r="BJ16" i="27"/>
  <c r="AY16" i="27"/>
  <c r="BI16" i="27"/>
  <c r="AX16" i="27"/>
  <c r="BH16" i="27"/>
  <c r="AW16" i="27"/>
  <c r="BG16" i="27"/>
  <c r="AV16" i="27"/>
  <c r="C19" i="27"/>
  <c r="BF16" i="27"/>
  <c r="AT16" i="27"/>
  <c r="BA16" i="27"/>
  <c r="BE16" i="27"/>
  <c r="BG14" i="32"/>
  <c r="AV14" i="32"/>
  <c r="C17" i="32"/>
  <c r="BE14" i="32"/>
  <c r="BK14" i="32"/>
  <c r="AZ14" i="32"/>
  <c r="AW14" i="32"/>
  <c r="BI14" i="32"/>
  <c r="BF14" i="32"/>
  <c r="AY14" i="32"/>
  <c r="AT14" i="32"/>
  <c r="BJ14" i="32"/>
  <c r="BH14" i="32"/>
  <c r="AX14" i="32"/>
  <c r="BA14" i="32"/>
  <c r="BI9" i="19"/>
  <c r="AX9" i="19"/>
  <c r="BG9" i="19"/>
  <c r="AV9" i="19"/>
  <c r="BE9" i="19"/>
  <c r="C12" i="19"/>
  <c r="D12" i="19" s="1"/>
  <c r="BA9" i="19"/>
  <c r="BK9" i="19"/>
  <c r="AZ9" i="19"/>
  <c r="BJ9" i="19"/>
  <c r="BH9" i="19"/>
  <c r="BF9" i="19"/>
  <c r="AY9" i="19"/>
  <c r="AT9" i="19"/>
  <c r="AW9" i="19"/>
  <c r="C20" i="27"/>
  <c r="BG17" i="27"/>
  <c r="AV17" i="27"/>
  <c r="BF17" i="27"/>
  <c r="AT17" i="27"/>
  <c r="BE17" i="27"/>
  <c r="BA17" i="27"/>
  <c r="BK17" i="27"/>
  <c r="AZ17" i="27"/>
  <c r="BJ17" i="27"/>
  <c r="AY17" i="27"/>
  <c r="BH17" i="27"/>
  <c r="BI17" i="27"/>
  <c r="AX17" i="27"/>
  <c r="AW17" i="27"/>
  <c r="BJ15" i="25"/>
  <c r="AY15" i="25"/>
  <c r="BF15" i="25"/>
  <c r="BA15" i="25"/>
  <c r="AX15" i="25"/>
  <c r="BI15" i="25"/>
  <c r="AV15" i="25"/>
  <c r="BH15" i="25"/>
  <c r="AT15" i="25"/>
  <c r="BG15" i="25"/>
  <c r="AZ15" i="25"/>
  <c r="AW15" i="25"/>
  <c r="C18" i="25"/>
  <c r="D18" i="25" s="1"/>
  <c r="BK15" i="25"/>
  <c r="BE15" i="25"/>
  <c r="BA13" i="21"/>
  <c r="BJ13" i="21"/>
  <c r="AY13" i="21"/>
  <c r="BI13" i="21"/>
  <c r="AX13" i="21"/>
  <c r="BH13" i="21"/>
  <c r="AW13" i="21"/>
  <c r="C16" i="21"/>
  <c r="BE13" i="21"/>
  <c r="BK13" i="21"/>
  <c r="BG13" i="21"/>
  <c r="BF13" i="21"/>
  <c r="AZ13" i="21"/>
  <c r="AV13" i="21"/>
  <c r="AT13" i="21"/>
  <c r="BA16" i="24"/>
  <c r="BJ16" i="24"/>
  <c r="AY16" i="24"/>
  <c r="BI16" i="24"/>
  <c r="AX16" i="24"/>
  <c r="BH16" i="24"/>
  <c r="AW16" i="24"/>
  <c r="BG16" i="24"/>
  <c r="AV16" i="24"/>
  <c r="C19" i="24"/>
  <c r="BF16" i="24"/>
  <c r="AT16" i="24"/>
  <c r="BK16" i="24"/>
  <c r="BE16" i="24"/>
  <c r="AZ16" i="24"/>
  <c r="BG16" i="32"/>
  <c r="AV16" i="32"/>
  <c r="BE16" i="32"/>
  <c r="BK16" i="32"/>
  <c r="AZ16" i="32"/>
  <c r="BH16" i="32"/>
  <c r="BA16" i="32"/>
  <c r="AX16" i="32"/>
  <c r="BI16" i="32"/>
  <c r="AY16" i="32"/>
  <c r="AT16" i="32"/>
  <c r="AW16" i="32"/>
  <c r="C19" i="32"/>
  <c r="BJ16" i="32"/>
  <c r="BF16" i="32"/>
  <c r="BG14" i="26"/>
  <c r="AV14" i="26"/>
  <c r="BA14" i="26"/>
  <c r="BK14" i="26"/>
  <c r="AZ14" i="26"/>
  <c r="BJ14" i="26"/>
  <c r="AT14" i="26"/>
  <c r="BI14" i="26"/>
  <c r="BH14" i="26"/>
  <c r="BF14" i="26"/>
  <c r="C17" i="26"/>
  <c r="BE14" i="26"/>
  <c r="AY14" i="26"/>
  <c r="AW14" i="26"/>
  <c r="AX14" i="26"/>
  <c r="BF14" i="28"/>
  <c r="AT14" i="28"/>
  <c r="C17" i="28"/>
  <c r="BE14" i="28"/>
  <c r="BA14" i="28"/>
  <c r="BK14" i="28"/>
  <c r="AZ14" i="28"/>
  <c r="BJ14" i="28"/>
  <c r="AY14" i="28"/>
  <c r="BI14" i="28"/>
  <c r="AX14" i="28"/>
  <c r="BG14" i="28"/>
  <c r="AV14" i="28"/>
  <c r="BH14" i="28"/>
  <c r="AW14" i="28"/>
  <c r="BJ12" i="24"/>
  <c r="AY12" i="24"/>
  <c r="BG12" i="24"/>
  <c r="AV12" i="24"/>
  <c r="BF12" i="24"/>
  <c r="AT12" i="24"/>
  <c r="BA12" i="24"/>
  <c r="AZ12" i="24"/>
  <c r="AX12" i="24"/>
  <c r="AW12" i="24"/>
  <c r="BK12" i="24"/>
  <c r="C15" i="24"/>
  <c r="BI12" i="24"/>
  <c r="BE12" i="24"/>
  <c r="BH12" i="24"/>
  <c r="BJ12" i="27"/>
  <c r="AY12" i="27"/>
  <c r="BH12" i="27"/>
  <c r="AW12" i="27"/>
  <c r="BF12" i="27"/>
  <c r="AT12" i="27"/>
  <c r="BK12" i="27"/>
  <c r="BI12" i="27"/>
  <c r="BG12" i="27"/>
  <c r="BE12" i="27"/>
  <c r="BA12" i="27"/>
  <c r="AZ12" i="27"/>
  <c r="AV12" i="27"/>
  <c r="AX12" i="27"/>
  <c r="C15" i="27"/>
  <c r="BJ9" i="20"/>
  <c r="BK9" i="20"/>
  <c r="AY9" i="20"/>
  <c r="BG9" i="20"/>
  <c r="AV9" i="20"/>
  <c r="BF9" i="20"/>
  <c r="AT9" i="20"/>
  <c r="BA9" i="20"/>
  <c r="AW9" i="20"/>
  <c r="BI9" i="20"/>
  <c r="BH9" i="20"/>
  <c r="BE9" i="20"/>
  <c r="AZ9" i="20"/>
  <c r="C12" i="20"/>
  <c r="D12" i="20" s="1"/>
  <c r="AX9" i="20"/>
  <c r="C18" i="30"/>
  <c r="BE15" i="30"/>
  <c r="BJ15" i="30"/>
  <c r="AY15" i="30"/>
  <c r="BI15" i="30"/>
  <c r="AX15" i="30"/>
  <c r="AZ15" i="30"/>
  <c r="AW15" i="30"/>
  <c r="AV15" i="30"/>
  <c r="BK15" i="30"/>
  <c r="AT15" i="30"/>
  <c r="BH15" i="30"/>
  <c r="BG15" i="30"/>
  <c r="BF15" i="30"/>
  <c r="BA15" i="30"/>
  <c r="BK13" i="26"/>
  <c r="AZ13" i="26"/>
  <c r="BG13" i="26"/>
  <c r="AY13" i="26"/>
  <c r="AX13" i="26"/>
  <c r="BJ13" i="26"/>
  <c r="AW13" i="26"/>
  <c r="BI13" i="26"/>
  <c r="AV13" i="26"/>
  <c r="BH13" i="26"/>
  <c r="AT13" i="26"/>
  <c r="C16" i="26"/>
  <c r="BF13" i="26"/>
  <c r="BA13" i="26"/>
  <c r="BE13" i="26"/>
  <c r="BG13" i="20"/>
  <c r="AV13" i="20"/>
  <c r="C16" i="20"/>
  <c r="BE13" i="20"/>
  <c r="BK13" i="20"/>
  <c r="AZ13" i="20"/>
  <c r="BI13" i="20"/>
  <c r="BA13" i="20"/>
  <c r="AY13" i="20"/>
  <c r="AW13" i="20"/>
  <c r="BJ13" i="20"/>
  <c r="BF13" i="20"/>
  <c r="AX13" i="20"/>
  <c r="AT13" i="20"/>
  <c r="BH13" i="20"/>
  <c r="C19" i="28"/>
  <c r="BF16" i="28"/>
  <c r="AT16" i="28"/>
  <c r="BE16" i="28"/>
  <c r="BA16" i="28"/>
  <c r="BK16" i="28"/>
  <c r="AZ16" i="28"/>
  <c r="BJ16" i="28"/>
  <c r="AY16" i="28"/>
  <c r="BI16" i="28"/>
  <c r="AX16" i="28"/>
  <c r="BG16" i="28"/>
  <c r="AV16" i="28"/>
  <c r="BH16" i="28"/>
  <c r="AW16" i="28"/>
  <c r="BF14" i="25"/>
  <c r="AT14" i="25"/>
  <c r="BA14" i="25"/>
  <c r="C17" i="25"/>
  <c r="BJ14" i="25"/>
  <c r="AY14" i="25"/>
  <c r="BI14" i="25"/>
  <c r="AX14" i="25"/>
  <c r="BH14" i="25"/>
  <c r="AW14" i="25"/>
  <c r="BG14" i="25"/>
  <c r="BE14" i="25"/>
  <c r="AZ14" i="25"/>
  <c r="AV14" i="25"/>
  <c r="BK14" i="25"/>
  <c r="BH12" i="21"/>
  <c r="AW12" i="21"/>
  <c r="BF12" i="21"/>
  <c r="AT12" i="21"/>
  <c r="C15" i="21"/>
  <c r="BE12" i="21"/>
  <c r="BA12" i="21"/>
  <c r="BI12" i="21"/>
  <c r="AX12" i="21"/>
  <c r="AY12" i="21"/>
  <c r="AV12" i="21"/>
  <c r="BK12" i="21"/>
  <c r="BJ12" i="21"/>
  <c r="BG12" i="21"/>
  <c r="AZ12" i="21"/>
  <c r="BG12" i="32"/>
  <c r="AV12" i="32"/>
  <c r="C15" i="32"/>
  <c r="BE12" i="32"/>
  <c r="BK12" i="32"/>
  <c r="AZ12" i="32"/>
  <c r="BA12" i="32"/>
  <c r="AX12" i="32"/>
  <c r="BJ12" i="32"/>
  <c r="AT12" i="32"/>
  <c r="BF12" i="32"/>
  <c r="AY12" i="32"/>
  <c r="BH12" i="32"/>
  <c r="AW12" i="32"/>
  <c r="BI12" i="32"/>
  <c r="BI9" i="26"/>
  <c r="AX9" i="26"/>
  <c r="BH9" i="26"/>
  <c r="AW9" i="26"/>
  <c r="BG9" i="26"/>
  <c r="AV9" i="26"/>
  <c r="BF9" i="26"/>
  <c r="AT9" i="26"/>
  <c r="BE9" i="26"/>
  <c r="C12" i="26"/>
  <c r="D12" i="26" s="1"/>
  <c r="BA9" i="26"/>
  <c r="BJ9" i="26"/>
  <c r="AY9" i="26"/>
  <c r="BK9" i="26"/>
  <c r="AZ9" i="26"/>
  <c r="BJ9" i="32"/>
  <c r="AY9" i="32"/>
  <c r="BH9" i="32"/>
  <c r="AW9" i="32"/>
  <c r="BF9" i="32"/>
  <c r="AT9" i="32"/>
  <c r="BG9" i="32"/>
  <c r="BA9" i="32"/>
  <c r="C12" i="32"/>
  <c r="D12" i="32" s="1"/>
  <c r="AX9" i="32"/>
  <c r="BK9" i="32"/>
  <c r="BI9" i="32"/>
  <c r="BE9" i="32"/>
  <c r="AZ9" i="32"/>
  <c r="AV9" i="32"/>
  <c r="AR9" i="4"/>
  <c r="AR19" i="4" s="1"/>
  <c r="AR29" i="4" s="1"/>
  <c r="BD9" i="4"/>
  <c r="BD19" i="4" s="1"/>
  <c r="BD29" i="4" s="1"/>
  <c r="I41" i="27"/>
  <c r="I41" i="28"/>
  <c r="I41" i="32"/>
  <c r="I41" i="20"/>
  <c r="I41" i="31"/>
  <c r="I41" i="25"/>
  <c r="I41" i="30"/>
  <c r="I41" i="26"/>
  <c r="I41" i="24"/>
  <c r="I41" i="29"/>
  <c r="I41" i="21"/>
  <c r="I41" i="22"/>
  <c r="I41" i="18"/>
  <c r="I41" i="16"/>
  <c r="I41" i="23"/>
  <c r="I41" i="19"/>
  <c r="G40" i="27"/>
  <c r="G40" i="28"/>
  <c r="G40" i="20"/>
  <c r="G40" i="32"/>
  <c r="G40" i="31"/>
  <c r="G40" i="25"/>
  <c r="G40" i="30"/>
  <c r="G40" i="24"/>
  <c r="G40" i="21"/>
  <c r="G40" i="29"/>
  <c r="G40" i="22"/>
  <c r="G40" i="26"/>
  <c r="G40" i="23"/>
  <c r="G40" i="19"/>
  <c r="G40" i="18"/>
  <c r="G40" i="16"/>
  <c r="BF17" i="16"/>
  <c r="AT17" i="16"/>
  <c r="BE17" i="16"/>
  <c r="BA17" i="16"/>
  <c r="BK17" i="16"/>
  <c r="AZ17" i="16"/>
  <c r="BJ17" i="16"/>
  <c r="AY17" i="16"/>
  <c r="BI17" i="16"/>
  <c r="AX17" i="16"/>
  <c r="C20" i="16"/>
  <c r="D20" i="16" s="1"/>
  <c r="BG17" i="16"/>
  <c r="AV17" i="16"/>
  <c r="BH17" i="16"/>
  <c r="AW17" i="16"/>
  <c r="BI12" i="23"/>
  <c r="AX12" i="23"/>
  <c r="BH12" i="23"/>
  <c r="AW12" i="23"/>
  <c r="BG12" i="23"/>
  <c r="AV12" i="23"/>
  <c r="BF12" i="23"/>
  <c r="AT12" i="23"/>
  <c r="C15" i="23"/>
  <c r="BE12" i="23"/>
  <c r="BA12" i="23"/>
  <c r="BK12" i="23"/>
  <c r="AZ12" i="23"/>
  <c r="BJ12" i="23"/>
  <c r="AY12" i="23"/>
  <c r="C19" i="19"/>
  <c r="BF16" i="19"/>
  <c r="AT16" i="19"/>
  <c r="BE16" i="19"/>
  <c r="BA16" i="19"/>
  <c r="BK16" i="19"/>
  <c r="AZ16" i="19"/>
  <c r="BJ16" i="19"/>
  <c r="AY16" i="19"/>
  <c r="BI16" i="19"/>
  <c r="AX16" i="19"/>
  <c r="BH16" i="19"/>
  <c r="AW16" i="19"/>
  <c r="BG16" i="19"/>
  <c r="AV16" i="19"/>
  <c r="BG10" i="22"/>
  <c r="AV10" i="22"/>
  <c r="BF10" i="22"/>
  <c r="AT10" i="22"/>
  <c r="BE10" i="22"/>
  <c r="BA10" i="22"/>
  <c r="BK10" i="22"/>
  <c r="AZ10" i="22"/>
  <c r="BJ10" i="22"/>
  <c r="AY10" i="22"/>
  <c r="BH10" i="22"/>
  <c r="AW10" i="22"/>
  <c r="BI10" i="22"/>
  <c r="C13" i="22"/>
  <c r="AX10" i="22"/>
  <c r="BF10" i="24"/>
  <c r="AT10" i="24"/>
  <c r="BK10" i="24"/>
  <c r="AZ10" i="24"/>
  <c r="BJ10" i="24"/>
  <c r="AY10" i="24"/>
  <c r="BE10" i="24"/>
  <c r="BA10" i="24"/>
  <c r="C13" i="24"/>
  <c r="AX10" i="24"/>
  <c r="AW10" i="24"/>
  <c r="AV10" i="24"/>
  <c r="BI10" i="24"/>
  <c r="BG10" i="24"/>
  <c r="BH10" i="24"/>
  <c r="BK9" i="21"/>
  <c r="BI9" i="21"/>
  <c r="AX9" i="21"/>
  <c r="BH9" i="21"/>
  <c r="AW9" i="21"/>
  <c r="BG9" i="21"/>
  <c r="AV9" i="21"/>
  <c r="C12" i="21"/>
  <c r="D12" i="21" s="1"/>
  <c r="BA9" i="21"/>
  <c r="BE9" i="21"/>
  <c r="AZ9" i="21"/>
  <c r="AY9" i="21"/>
  <c r="AT9" i="21"/>
  <c r="BJ9" i="21"/>
  <c r="BF9" i="21"/>
  <c r="BK17" i="29"/>
  <c r="AZ17" i="29"/>
  <c r="BJ17" i="29"/>
  <c r="AY17" i="29"/>
  <c r="BI17" i="29"/>
  <c r="AX17" i="29"/>
  <c r="BH17" i="29"/>
  <c r="AW17" i="29"/>
  <c r="C20" i="29"/>
  <c r="BG17" i="29"/>
  <c r="AV17" i="29"/>
  <c r="BF17" i="29"/>
  <c r="AT17" i="29"/>
  <c r="BE17" i="29"/>
  <c r="BA17" i="29"/>
  <c r="BI12" i="30"/>
  <c r="AX12" i="30"/>
  <c r="BF12" i="30"/>
  <c r="AT12" i="30"/>
  <c r="C15" i="30"/>
  <c r="BE12" i="30"/>
  <c r="BJ12" i="30"/>
  <c r="BH12" i="30"/>
  <c r="BG12" i="30"/>
  <c r="BA12" i="30"/>
  <c r="AZ12" i="30"/>
  <c r="AY12" i="30"/>
  <c r="AW12" i="30"/>
  <c r="BK12" i="30"/>
  <c r="AV12" i="30"/>
  <c r="BF12" i="25"/>
  <c r="AT12" i="25"/>
  <c r="BA12" i="25"/>
  <c r="BJ12" i="25"/>
  <c r="AY12" i="25"/>
  <c r="BI12" i="25"/>
  <c r="AX12" i="25"/>
  <c r="BH12" i="25"/>
  <c r="AW12" i="25"/>
  <c r="AV12" i="25"/>
  <c r="BK12" i="25"/>
  <c r="BG12" i="25"/>
  <c r="C15" i="25"/>
  <c r="BE12" i="25"/>
  <c r="AZ12" i="25"/>
  <c r="BA12" i="31"/>
  <c r="BI12" i="31"/>
  <c r="AX12" i="31"/>
  <c r="BH12" i="31"/>
  <c r="AW12" i="31"/>
  <c r="AY12" i="31"/>
  <c r="BJ12" i="31"/>
  <c r="BG12" i="31"/>
  <c r="AZ12" i="31"/>
  <c r="AV12" i="31"/>
  <c r="AT12" i="31"/>
  <c r="BK12" i="31"/>
  <c r="C15" i="31"/>
  <c r="BF12" i="31"/>
  <c r="BE12" i="31"/>
  <c r="BK17" i="32"/>
  <c r="AZ17" i="32"/>
  <c r="BI17" i="32"/>
  <c r="AX17" i="32"/>
  <c r="C20" i="32"/>
  <c r="BG17" i="32"/>
  <c r="AV17" i="32"/>
  <c r="BJ17" i="32"/>
  <c r="BF17" i="32"/>
  <c r="BE17" i="32"/>
  <c r="AY17" i="32"/>
  <c r="AT17" i="32"/>
  <c r="BA17" i="32"/>
  <c r="BH17" i="32"/>
  <c r="AW17" i="32"/>
  <c r="BK14" i="27"/>
  <c r="AZ14" i="27"/>
  <c r="BJ14" i="27"/>
  <c r="AY14" i="27"/>
  <c r="BI14" i="27"/>
  <c r="AX14" i="27"/>
  <c r="BH14" i="27"/>
  <c r="AW14" i="27"/>
  <c r="BG14" i="27"/>
  <c r="AV14" i="27"/>
  <c r="BF14" i="27"/>
  <c r="AT14" i="27"/>
  <c r="BA14" i="27"/>
  <c r="C17" i="27"/>
  <c r="BE14" i="27"/>
  <c r="AZ9" i="4"/>
  <c r="AZ19" i="4" s="1"/>
  <c r="AZ29" i="4" s="1"/>
  <c r="AN9" i="4"/>
  <c r="AN19" i="4" s="1"/>
  <c r="AN29" i="4" s="1"/>
  <c r="K38" i="27"/>
  <c r="K38" i="28"/>
  <c r="K38" i="20"/>
  <c r="K38" i="32"/>
  <c r="K38" i="31"/>
  <c r="K38" i="25"/>
  <c r="K38" i="24"/>
  <c r="K38" i="30"/>
  <c r="K38" i="29"/>
  <c r="K38" i="26"/>
  <c r="K38" i="22"/>
  <c r="K38" i="19"/>
  <c r="K38" i="21"/>
  <c r="K38" i="23"/>
  <c r="K38" i="16"/>
  <c r="K38" i="18"/>
  <c r="E41" i="27"/>
  <c r="E41" i="28"/>
  <c r="E41" i="32"/>
  <c r="E41" i="31"/>
  <c r="E41" i="25"/>
  <c r="E41" i="20"/>
  <c r="E41" i="30"/>
  <c r="E41" i="29"/>
  <c r="E41" i="24"/>
  <c r="E41" i="26"/>
  <c r="E41" i="22"/>
  <c r="E41" i="23"/>
  <c r="E41" i="21"/>
  <c r="E41" i="18"/>
  <c r="E41" i="19"/>
  <c r="E41" i="16"/>
  <c r="CB24" i="5"/>
  <c r="H42" i="27"/>
  <c r="H42" i="28"/>
  <c r="H42" i="32"/>
  <c r="H42" i="20"/>
  <c r="H42" i="25"/>
  <c r="H42" i="30"/>
  <c r="H42" i="31"/>
  <c r="H42" i="29"/>
  <c r="H42" i="24"/>
  <c r="H42" i="26"/>
  <c r="H42" i="22"/>
  <c r="H42" i="23"/>
  <c r="H42" i="21"/>
  <c r="H42" i="18"/>
  <c r="H42" i="19"/>
  <c r="H42" i="16"/>
  <c r="D42" i="16"/>
  <c r="L38" i="27"/>
  <c r="L38" i="28"/>
  <c r="L38" i="32"/>
  <c r="L38" i="20"/>
  <c r="L38" i="25"/>
  <c r="L38" i="31"/>
  <c r="L38" i="30"/>
  <c r="L38" i="24"/>
  <c r="L38" i="29"/>
  <c r="L38" i="26"/>
  <c r="L38" i="22"/>
  <c r="L38" i="23"/>
  <c r="L38" i="21"/>
  <c r="L38" i="19"/>
  <c r="L38" i="16"/>
  <c r="L38" i="18"/>
  <c r="AK9" i="4"/>
  <c r="AK19" i="4" s="1"/>
  <c r="AK29" i="4" s="1"/>
  <c r="AJ14" i="4"/>
  <c r="AJ24" i="4" s="1"/>
  <c r="AJ34" i="4" s="1"/>
  <c r="AV9" i="4"/>
  <c r="AV19" i="4" s="1"/>
  <c r="AV29" i="4" s="1"/>
  <c r="AJ9" i="4"/>
  <c r="AJ19" i="4" s="1"/>
  <c r="AJ29" i="4" s="1"/>
  <c r="BI14" i="23"/>
  <c r="AX14" i="23"/>
  <c r="BH14" i="23"/>
  <c r="AW14" i="23"/>
  <c r="BG14" i="23"/>
  <c r="AV14" i="23"/>
  <c r="BF14" i="23"/>
  <c r="AT14" i="23"/>
  <c r="C17" i="23"/>
  <c r="BE14" i="23"/>
  <c r="BA14" i="23"/>
  <c r="BK14" i="23"/>
  <c r="AZ14" i="23"/>
  <c r="BJ14" i="23"/>
  <c r="AY14" i="23"/>
  <c r="BA11" i="21"/>
  <c r="BJ11" i="21"/>
  <c r="AY11" i="21"/>
  <c r="BI11" i="21"/>
  <c r="AX11" i="21"/>
  <c r="BH11" i="21"/>
  <c r="AW11" i="21"/>
  <c r="C14" i="21"/>
  <c r="BE11" i="21"/>
  <c r="BG11" i="21"/>
  <c r="BF11" i="21"/>
  <c r="AZ11" i="21"/>
  <c r="AV11" i="21"/>
  <c r="AT11" i="21"/>
  <c r="BK11" i="21"/>
  <c r="BH11" i="31"/>
  <c r="C14" i="31"/>
  <c r="D14" i="31" s="1"/>
  <c r="BA11" i="31"/>
  <c r="BG11" i="31"/>
  <c r="AT11" i="31"/>
  <c r="AZ11" i="31"/>
  <c r="AY11" i="31"/>
  <c r="BK11" i="31"/>
  <c r="BJ11" i="31"/>
  <c r="BI11" i="31"/>
  <c r="BF11" i="31"/>
  <c r="BE11" i="31"/>
  <c r="AX11" i="31"/>
  <c r="AW11" i="31"/>
  <c r="AV11" i="31"/>
  <c r="D38" i="16"/>
  <c r="AG7" i="4"/>
  <c r="AY7" i="4" s="1"/>
  <c r="AY17" i="4" s="1"/>
  <c r="AY27" i="4" s="1"/>
  <c r="G35" i="30"/>
  <c r="G35" i="18"/>
  <c r="BJ12" i="16"/>
  <c r="AY12" i="16"/>
  <c r="BI12" i="16"/>
  <c r="AX12" i="16"/>
  <c r="BH12" i="16"/>
  <c r="AW12" i="16"/>
  <c r="BG12" i="16"/>
  <c r="AV12" i="16"/>
  <c r="BF12" i="16"/>
  <c r="AT12" i="16"/>
  <c r="C15" i="16"/>
  <c r="D15" i="16" s="1"/>
  <c r="BE12" i="16"/>
  <c r="BK12" i="16"/>
  <c r="AZ12" i="16"/>
  <c r="BA12" i="16"/>
  <c r="BW23" i="5"/>
  <c r="M39" i="27"/>
  <c r="M39" i="28"/>
  <c r="M39" i="20"/>
  <c r="M39" i="32"/>
  <c r="M39" i="31"/>
  <c r="M39" i="25"/>
  <c r="M39" i="30"/>
  <c r="M39" i="24"/>
  <c r="M39" i="29"/>
  <c r="M39" i="26"/>
  <c r="M39" i="22"/>
  <c r="M39" i="23"/>
  <c r="M39" i="21"/>
  <c r="M39" i="18"/>
  <c r="M39" i="19"/>
  <c r="M39" i="16"/>
  <c r="C12" i="18"/>
  <c r="D12" i="18" s="1"/>
  <c r="BA9" i="18"/>
  <c r="BI9" i="18"/>
  <c r="AX9" i="18"/>
  <c r="BH9" i="18"/>
  <c r="AW9" i="18"/>
  <c r="BE9" i="18"/>
  <c r="AZ9" i="18"/>
  <c r="AY9" i="18"/>
  <c r="AV9" i="18"/>
  <c r="BK9" i="18"/>
  <c r="AT9" i="18"/>
  <c r="BJ9" i="18"/>
  <c r="BF9" i="18"/>
  <c r="BG9" i="18"/>
  <c r="C14" i="23"/>
  <c r="BE11" i="23"/>
  <c r="BA11" i="23"/>
  <c r="BK11" i="23"/>
  <c r="AZ11" i="23"/>
  <c r="BJ11" i="23"/>
  <c r="AY11" i="23"/>
  <c r="BI11" i="23"/>
  <c r="AX11" i="23"/>
  <c r="BH11" i="23"/>
  <c r="AW11" i="23"/>
  <c r="BG11" i="23"/>
  <c r="AV11" i="23"/>
  <c r="BF11" i="23"/>
  <c r="AT11" i="23"/>
  <c r="BJ10" i="26"/>
  <c r="AY10" i="26"/>
  <c r="C13" i="26"/>
  <c r="BI10" i="26"/>
  <c r="AX10" i="26"/>
  <c r="BH10" i="26"/>
  <c r="AW10" i="26"/>
  <c r="BG10" i="26"/>
  <c r="AV10" i="26"/>
  <c r="BF10" i="26"/>
  <c r="AT10" i="26"/>
  <c r="BE10" i="26"/>
  <c r="BK10" i="26"/>
  <c r="AZ10" i="26"/>
  <c r="BA10" i="26"/>
  <c r="BF11" i="24"/>
  <c r="AT11" i="24"/>
  <c r="BK11" i="24"/>
  <c r="AZ11" i="24"/>
  <c r="BJ11" i="24"/>
  <c r="AY11" i="24"/>
  <c r="BG11" i="24"/>
  <c r="BE11" i="24"/>
  <c r="C14" i="24"/>
  <c r="BA11" i="24"/>
  <c r="AX11" i="24"/>
  <c r="AW11" i="24"/>
  <c r="AV11" i="24"/>
  <c r="BH11" i="24"/>
  <c r="BI11" i="24"/>
  <c r="BG10" i="20"/>
  <c r="AV10" i="20"/>
  <c r="BK10" i="20"/>
  <c r="AZ10" i="20"/>
  <c r="BF10" i="20"/>
  <c r="AY10" i="20"/>
  <c r="AX10" i="20"/>
  <c r="BE10" i="20"/>
  <c r="AT10" i="20"/>
  <c r="BJ10" i="20"/>
  <c r="BI10" i="20"/>
  <c r="C13" i="20"/>
  <c r="BH10" i="20"/>
  <c r="BA10" i="20"/>
  <c r="AW10" i="20"/>
  <c r="BF10" i="27"/>
  <c r="AT10" i="27"/>
  <c r="BA10" i="27"/>
  <c r="BJ10" i="27"/>
  <c r="AY10" i="27"/>
  <c r="BK10" i="27"/>
  <c r="AV10" i="27"/>
  <c r="BI10" i="27"/>
  <c r="BH10" i="27"/>
  <c r="BG10" i="27"/>
  <c r="BE10" i="27"/>
  <c r="AZ10" i="27"/>
  <c r="AW10" i="27"/>
  <c r="C13" i="27"/>
  <c r="AX10" i="27"/>
  <c r="G42" i="28"/>
  <c r="G42" i="22"/>
  <c r="K39" i="27"/>
  <c r="K39" i="28"/>
  <c r="K39" i="32"/>
  <c r="K39" i="20"/>
  <c r="K39" i="31"/>
  <c r="K39" i="25"/>
  <c r="K39" i="30"/>
  <c r="K39" i="29"/>
  <c r="K39" i="26"/>
  <c r="K39" i="24"/>
  <c r="K39" i="21"/>
  <c r="K39" i="22"/>
  <c r="K39" i="18"/>
  <c r="K39" i="23"/>
  <c r="K39" i="16"/>
  <c r="K39" i="19"/>
  <c r="AX9" i="4"/>
  <c r="AX19" i="4" s="1"/>
  <c r="AX29" i="4" s="1"/>
  <c r="AL9" i="4"/>
  <c r="AL19" i="4" s="1"/>
  <c r="AL29" i="4" s="1"/>
  <c r="BZ23" i="5"/>
  <c r="D35" i="26"/>
  <c r="N38" i="28"/>
  <c r="N38" i="27"/>
  <c r="N38" i="32"/>
  <c r="N38" i="20"/>
  <c r="N38" i="25"/>
  <c r="N38" i="30"/>
  <c r="N38" i="29"/>
  <c r="N38" i="31"/>
  <c r="N38" i="26"/>
  <c r="N38" i="21"/>
  <c r="N38" i="24"/>
  <c r="N38" i="19"/>
  <c r="N38" i="22"/>
  <c r="N38" i="23"/>
  <c r="N38" i="18"/>
  <c r="N38" i="16"/>
  <c r="D39" i="26"/>
  <c r="L42" i="28"/>
  <c r="L42" i="24"/>
  <c r="D40" i="26"/>
  <c r="K41" i="27"/>
  <c r="K41" i="28"/>
  <c r="K41" i="32"/>
  <c r="K41" i="31"/>
  <c r="K41" i="20"/>
  <c r="K41" i="25"/>
  <c r="K41" i="30"/>
  <c r="K41" i="24"/>
  <c r="K41" i="29"/>
  <c r="K41" i="26"/>
  <c r="K41" i="22"/>
  <c r="K41" i="23"/>
  <c r="K41" i="21"/>
  <c r="K41" i="18"/>
  <c r="K41" i="19"/>
  <c r="K41" i="16"/>
  <c r="G39" i="27"/>
  <c r="G39" i="28"/>
  <c r="G39" i="32"/>
  <c r="G39" i="20"/>
  <c r="G39" i="25"/>
  <c r="G39" i="30"/>
  <c r="G39" i="31"/>
  <c r="G39" i="24"/>
  <c r="G39" i="29"/>
  <c r="G39" i="26"/>
  <c r="G39" i="22"/>
  <c r="G39" i="23"/>
  <c r="G39" i="21"/>
  <c r="G39" i="18"/>
  <c r="G39" i="19"/>
  <c r="G39" i="16"/>
  <c r="C23" i="12"/>
  <c r="D23" i="12" s="1"/>
  <c r="C18" i="12"/>
  <c r="D18" i="12" s="1"/>
  <c r="C22" i="12"/>
  <c r="D22" i="12" s="1"/>
  <c r="C20" i="12"/>
  <c r="D20" i="12" s="1"/>
  <c r="D16" i="12"/>
  <c r="C21" i="12"/>
  <c r="D21" i="12" s="1"/>
  <c r="C19" i="12"/>
  <c r="D19" i="12" s="1"/>
  <c r="C17" i="12"/>
  <c r="D17" i="12" s="1"/>
  <c r="G17" i="12" s="1"/>
  <c r="BK12" i="22"/>
  <c r="AZ12" i="22"/>
  <c r="BJ12" i="22"/>
  <c r="AY12" i="22"/>
  <c r="BI12" i="22"/>
  <c r="AX12" i="22"/>
  <c r="BH12" i="22"/>
  <c r="AW12" i="22"/>
  <c r="BG12" i="22"/>
  <c r="AV12" i="22"/>
  <c r="BF12" i="22"/>
  <c r="AT12" i="22"/>
  <c r="BA12" i="22"/>
  <c r="C15" i="22"/>
  <c r="BE12" i="22"/>
  <c r="H43" i="27"/>
  <c r="H43" i="28"/>
  <c r="H43" i="20"/>
  <c r="H43" i="32"/>
  <c r="H43" i="31"/>
  <c r="H43" i="25"/>
  <c r="H43" i="24"/>
  <c r="H43" i="30"/>
  <c r="H43" i="29"/>
  <c r="H43" i="21"/>
  <c r="H43" i="26"/>
  <c r="H43" i="22"/>
  <c r="H43" i="19"/>
  <c r="H43" i="16"/>
  <c r="H43" i="18"/>
  <c r="H43" i="23"/>
  <c r="J39" i="28"/>
  <c r="J39" i="27"/>
  <c r="J39" i="20"/>
  <c r="J39" i="31"/>
  <c r="J39" i="25"/>
  <c r="J39" i="32"/>
  <c r="J39" i="30"/>
  <c r="J39" i="29"/>
  <c r="J39" i="24"/>
  <c r="J39" i="26"/>
  <c r="J39" i="21"/>
  <c r="J39" i="22"/>
  <c r="J39" i="23"/>
  <c r="J39" i="19"/>
  <c r="J39" i="16"/>
  <c r="J39" i="18"/>
  <c r="M38" i="28"/>
  <c r="M38" i="20"/>
  <c r="M38" i="27"/>
  <c r="M38" i="32"/>
  <c r="M38" i="31"/>
  <c r="M38" i="25"/>
  <c r="M38" i="24"/>
  <c r="M38" i="30"/>
  <c r="M38" i="29"/>
  <c r="M38" i="26"/>
  <c r="M38" i="21"/>
  <c r="M38" i="22"/>
  <c r="M38" i="19"/>
  <c r="M38" i="23"/>
  <c r="M38" i="18"/>
  <c r="M38" i="16"/>
  <c r="E39" i="27"/>
  <c r="E39" i="28"/>
  <c r="E39" i="32"/>
  <c r="E39" i="20"/>
  <c r="E39" i="31"/>
  <c r="E39" i="30"/>
  <c r="E39" i="25"/>
  <c r="E39" i="24"/>
  <c r="E39" i="29"/>
  <c r="E39" i="22"/>
  <c r="E39" i="23"/>
  <c r="E39" i="26"/>
  <c r="E39" i="21"/>
  <c r="E39" i="18"/>
  <c r="E39" i="19"/>
  <c r="E39" i="16"/>
  <c r="BE9" i="24"/>
  <c r="BJ9" i="24"/>
  <c r="AY9" i="24"/>
  <c r="BI9" i="24"/>
  <c r="AX9" i="24"/>
  <c r="BG9" i="24"/>
  <c r="BF9" i="24"/>
  <c r="BA9" i="24"/>
  <c r="AZ9" i="24"/>
  <c r="C12" i="24"/>
  <c r="D12" i="24" s="1"/>
  <c r="AW9" i="24"/>
  <c r="AV9" i="24"/>
  <c r="BH9" i="24"/>
  <c r="BK9" i="24"/>
  <c r="AT9" i="24"/>
  <c r="BK11" i="32"/>
  <c r="AZ11" i="32"/>
  <c r="BI11" i="32"/>
  <c r="AX11" i="32"/>
  <c r="BG11" i="32"/>
  <c r="AV11" i="32"/>
  <c r="BF11" i="32"/>
  <c r="BA11" i="32"/>
  <c r="AW11" i="32"/>
  <c r="AT11" i="32"/>
  <c r="BJ11" i="32"/>
  <c r="AY11" i="32"/>
  <c r="C14" i="32"/>
  <c r="BH11" i="32"/>
  <c r="BE11" i="32"/>
  <c r="N41" i="28"/>
  <c r="N41" i="20"/>
  <c r="N41" i="27"/>
  <c r="N41" i="32"/>
  <c r="N41" i="31"/>
  <c r="N41" i="25"/>
  <c r="N41" i="24"/>
  <c r="N41" i="29"/>
  <c r="N41" i="30"/>
  <c r="N41" i="26"/>
  <c r="N41" i="21"/>
  <c r="N41" i="22"/>
  <c r="N41" i="19"/>
  <c r="N41" i="23"/>
  <c r="N41" i="18"/>
  <c r="N41" i="16"/>
  <c r="BW20" i="5"/>
  <c r="AY9" i="4"/>
  <c r="AY19" i="4" s="1"/>
  <c r="AY29" i="4" s="1"/>
  <c r="AM9" i="4"/>
  <c r="AM19" i="4" s="1"/>
  <c r="AM29" i="4" s="1"/>
  <c r="CA22" i="5"/>
  <c r="I36" i="27"/>
  <c r="I36" i="21"/>
  <c r="I40" i="27"/>
  <c r="I40" i="28"/>
  <c r="I40" i="20"/>
  <c r="I40" i="32"/>
  <c r="I40" i="25"/>
  <c r="I40" i="29"/>
  <c r="I40" i="24"/>
  <c r="I40" i="30"/>
  <c r="I40" i="31"/>
  <c r="I40" i="22"/>
  <c r="I40" i="26"/>
  <c r="I40" i="21"/>
  <c r="I40" i="19"/>
  <c r="I40" i="16"/>
  <c r="I40" i="23"/>
  <c r="I40" i="18"/>
  <c r="CE24" i="5"/>
  <c r="AW14" i="4"/>
  <c r="AW24" i="4" s="1"/>
  <c r="AW34" i="4" s="1"/>
  <c r="N39" i="27"/>
  <c r="N39" i="28"/>
  <c r="N39" i="20"/>
  <c r="N39" i="32"/>
  <c r="N39" i="25"/>
  <c r="N39" i="31"/>
  <c r="N39" i="24"/>
  <c r="N39" i="29"/>
  <c r="N39" i="30"/>
  <c r="N39" i="22"/>
  <c r="N39" i="26"/>
  <c r="N39" i="21"/>
  <c r="N39" i="23"/>
  <c r="N39" i="19"/>
  <c r="N39" i="16"/>
  <c r="N39" i="18"/>
  <c r="C18" i="18"/>
  <c r="BE15" i="18"/>
  <c r="BJ15" i="18"/>
  <c r="AY15" i="18"/>
  <c r="BI15" i="18"/>
  <c r="AX15" i="18"/>
  <c r="BG15" i="18"/>
  <c r="BF15" i="18"/>
  <c r="BA15" i="18"/>
  <c r="AZ15" i="18"/>
  <c r="AW15" i="18"/>
  <c r="AV15" i="18"/>
  <c r="BH15" i="18"/>
  <c r="BK15" i="18"/>
  <c r="AT15" i="18"/>
  <c r="C12" i="23"/>
  <c r="D12" i="23" s="1"/>
  <c r="BA9" i="23"/>
  <c r="BK9" i="23"/>
  <c r="AZ9" i="23"/>
  <c r="BJ9" i="23"/>
  <c r="AY9" i="23"/>
  <c r="BI9" i="23"/>
  <c r="AX9" i="23"/>
  <c r="BH9" i="23"/>
  <c r="AW9" i="23"/>
  <c r="BG9" i="23"/>
  <c r="AV9" i="23"/>
  <c r="BF9" i="23"/>
  <c r="AT9" i="23"/>
  <c r="BE9" i="23"/>
  <c r="BK15" i="29"/>
  <c r="AZ15" i="29"/>
  <c r="BJ15" i="29"/>
  <c r="AY15" i="29"/>
  <c r="BI15" i="29"/>
  <c r="AX15" i="29"/>
  <c r="BH15" i="29"/>
  <c r="AW15" i="29"/>
  <c r="BG15" i="29"/>
  <c r="AV15" i="29"/>
  <c r="BF15" i="29"/>
  <c r="AT15" i="29"/>
  <c r="C18" i="29"/>
  <c r="BE15" i="29"/>
  <c r="BA15" i="29"/>
  <c r="C14" i="30"/>
  <c r="BE11" i="30"/>
  <c r="BJ11" i="30"/>
  <c r="AY11" i="30"/>
  <c r="BI11" i="30"/>
  <c r="AX11" i="30"/>
  <c r="AV11" i="30"/>
  <c r="BK11" i="30"/>
  <c r="AT11" i="30"/>
  <c r="BH11" i="30"/>
  <c r="BG11" i="30"/>
  <c r="BF11" i="30"/>
  <c r="BA11" i="30"/>
  <c r="AZ11" i="30"/>
  <c r="AW11" i="30"/>
  <c r="BJ13" i="25"/>
  <c r="AY13" i="25"/>
  <c r="BH13" i="25"/>
  <c r="AW13" i="25"/>
  <c r="BF13" i="25"/>
  <c r="AT13" i="25"/>
  <c r="BE13" i="25"/>
  <c r="BA13" i="25"/>
  <c r="BK13" i="25"/>
  <c r="BI13" i="25"/>
  <c r="BG13" i="25"/>
  <c r="AZ13" i="25"/>
  <c r="C16" i="25"/>
  <c r="AX13" i="25"/>
  <c r="AV13" i="25"/>
  <c r="BA14" i="31"/>
  <c r="BI14" i="31"/>
  <c r="AX14" i="31"/>
  <c r="BH14" i="31"/>
  <c r="AW14" i="31"/>
  <c r="BJ14" i="31"/>
  <c r="C17" i="31"/>
  <c r="D17" i="31" s="1"/>
  <c r="BE14" i="31"/>
  <c r="AZ14" i="31"/>
  <c r="BG14" i="31"/>
  <c r="BF14" i="31"/>
  <c r="AY14" i="31"/>
  <c r="AV14" i="31"/>
  <c r="AT14" i="31"/>
  <c r="BK14" i="31"/>
  <c r="BI9" i="28"/>
  <c r="AX9" i="28"/>
  <c r="BH9" i="28"/>
  <c r="AW9" i="28"/>
  <c r="BG9" i="28"/>
  <c r="AV9" i="28"/>
  <c r="BF9" i="28"/>
  <c r="AT9" i="28"/>
  <c r="BE9" i="28"/>
  <c r="C12" i="28"/>
  <c r="D12" i="28" s="1"/>
  <c r="BA9" i="28"/>
  <c r="BJ9" i="28"/>
  <c r="BK9" i="28"/>
  <c r="AY9" i="28"/>
  <c r="AZ9" i="28"/>
  <c r="BG15" i="27"/>
  <c r="AV15" i="27"/>
  <c r="BF15" i="27"/>
  <c r="AT15" i="27"/>
  <c r="C18" i="27"/>
  <c r="BE15" i="27"/>
  <c r="BA15" i="27"/>
  <c r="BK15" i="27"/>
  <c r="AZ15" i="27"/>
  <c r="BJ15" i="27"/>
  <c r="AY15" i="27"/>
  <c r="BH15" i="27"/>
  <c r="AW15" i="27"/>
  <c r="BI15" i="27"/>
  <c r="AX15" i="27"/>
  <c r="L40" i="28"/>
  <c r="L40" i="27"/>
  <c r="L40" i="32"/>
  <c r="L40" i="20"/>
  <c r="L40" i="25"/>
  <c r="L40" i="31"/>
  <c r="L40" i="30"/>
  <c r="L40" i="29"/>
  <c r="L40" i="26"/>
  <c r="L40" i="21"/>
  <c r="L40" i="24"/>
  <c r="L40" i="19"/>
  <c r="L40" i="23"/>
  <c r="L40" i="18"/>
  <c r="L40" i="22"/>
  <c r="L40" i="16"/>
  <c r="D36" i="16"/>
  <c r="BB9" i="4"/>
  <c r="BB19" i="4" s="1"/>
  <c r="BB29" i="4" s="1"/>
  <c r="AP9" i="4"/>
  <c r="AP19" i="4" s="1"/>
  <c r="AP29" i="4" s="1"/>
  <c r="E38" i="28"/>
  <c r="E38" i="20"/>
  <c r="E38" i="32"/>
  <c r="E38" i="27"/>
  <c r="E38" i="31"/>
  <c r="E38" i="25"/>
  <c r="E38" i="24"/>
  <c r="E38" i="29"/>
  <c r="E38" i="26"/>
  <c r="E38" i="30"/>
  <c r="E38" i="21"/>
  <c r="E38" i="22"/>
  <c r="E38" i="23"/>
  <c r="E38" i="19"/>
  <c r="E38" i="18"/>
  <c r="E38" i="16"/>
  <c r="K37" i="28"/>
  <c r="K37" i="32"/>
  <c r="K37" i="27"/>
  <c r="K37" i="20"/>
  <c r="K37" i="31"/>
  <c r="K37" i="25"/>
  <c r="K37" i="30"/>
  <c r="K37" i="29"/>
  <c r="K37" i="24"/>
  <c r="K37" i="26"/>
  <c r="K37" i="21"/>
  <c r="K37" i="19"/>
  <c r="K37" i="22"/>
  <c r="K37" i="23"/>
  <c r="K37" i="18"/>
  <c r="K37" i="16"/>
  <c r="BJ11" i="19"/>
  <c r="AY11" i="19"/>
  <c r="BH11" i="19"/>
  <c r="AW11" i="19"/>
  <c r="BF11" i="19"/>
  <c r="AT11" i="19"/>
  <c r="C14" i="19"/>
  <c r="BE11" i="19"/>
  <c r="BA11" i="19"/>
  <c r="AV11" i="19"/>
  <c r="BK11" i="19"/>
  <c r="BI11" i="19"/>
  <c r="BG11" i="19"/>
  <c r="AX11" i="19"/>
  <c r="AZ11" i="19"/>
  <c r="BA10" i="21"/>
  <c r="BJ10" i="21"/>
  <c r="AY10" i="21"/>
  <c r="C13" i="21"/>
  <c r="BI10" i="21"/>
  <c r="AX10" i="21"/>
  <c r="BH10" i="21"/>
  <c r="AW10" i="21"/>
  <c r="BE10" i="21"/>
  <c r="BK10" i="21"/>
  <c r="BG10" i="21"/>
  <c r="BF10" i="21"/>
  <c r="AZ10" i="21"/>
  <c r="AV10" i="21"/>
  <c r="AT10" i="21"/>
  <c r="BJ9" i="29"/>
  <c r="AY9" i="29"/>
  <c r="BI9" i="29"/>
  <c r="AX9" i="29"/>
  <c r="BH9" i="29"/>
  <c r="AW9" i="29"/>
  <c r="BG9" i="29"/>
  <c r="AV9" i="29"/>
  <c r="BF9" i="29"/>
  <c r="AT9" i="29"/>
  <c r="BE9" i="29"/>
  <c r="C12" i="29"/>
  <c r="D12" i="29" s="1"/>
  <c r="BA9" i="29"/>
  <c r="BK9" i="29"/>
  <c r="AZ9" i="29"/>
  <c r="F41" i="28"/>
  <c r="F41" i="20"/>
  <c r="F41" i="27"/>
  <c r="F41" i="32"/>
  <c r="F41" i="31"/>
  <c r="F41" i="25"/>
  <c r="F41" i="29"/>
  <c r="F41" i="24"/>
  <c r="F41" i="26"/>
  <c r="F41" i="30"/>
  <c r="F41" i="21"/>
  <c r="F41" i="22"/>
  <c r="F41" i="23"/>
  <c r="F41" i="19"/>
  <c r="F41" i="16"/>
  <c r="F41" i="18"/>
  <c r="J35" i="27"/>
  <c r="J35" i="28"/>
  <c r="J35" i="20"/>
  <c r="J35" i="32"/>
  <c r="J35" i="25"/>
  <c r="J35" i="31"/>
  <c r="J35" i="24"/>
  <c r="J35" i="29"/>
  <c r="J35" i="30"/>
  <c r="J35" i="22"/>
  <c r="J35" i="26"/>
  <c r="J35" i="23"/>
  <c r="J35" i="21"/>
  <c r="J35" i="19"/>
  <c r="J35" i="16"/>
  <c r="J35" i="18"/>
  <c r="AG11" i="4"/>
  <c r="AR11" i="4" s="1"/>
  <c r="AR21" i="4" s="1"/>
  <c r="AR31" i="4" s="1"/>
  <c r="L36" i="27"/>
  <c r="L36" i="28"/>
  <c r="L36" i="32"/>
  <c r="L36" i="20"/>
  <c r="L36" i="31"/>
  <c r="L36" i="25"/>
  <c r="L36" i="30"/>
  <c r="L36" i="24"/>
  <c r="L36" i="29"/>
  <c r="L36" i="26"/>
  <c r="L36" i="22"/>
  <c r="L36" i="23"/>
  <c r="L36" i="21"/>
  <c r="L36" i="18"/>
  <c r="L36" i="19"/>
  <c r="L36" i="16"/>
  <c r="D41" i="26"/>
  <c r="D37" i="26"/>
  <c r="D43" i="16"/>
  <c r="D40" i="16"/>
  <c r="BE14" i="4"/>
  <c r="BE24" i="4" s="1"/>
  <c r="BE34" i="4" s="1"/>
  <c r="D37" i="31"/>
  <c r="F35" i="28"/>
  <c r="F35" i="27"/>
  <c r="F35" i="32"/>
  <c r="F35" i="25"/>
  <c r="F35" i="31"/>
  <c r="F35" i="20"/>
  <c r="F35" i="30"/>
  <c r="F35" i="29"/>
  <c r="F35" i="24"/>
  <c r="F35" i="21"/>
  <c r="F35" i="26"/>
  <c r="F35" i="22"/>
  <c r="F35" i="19"/>
  <c r="F35" i="23"/>
  <c r="F35" i="18"/>
  <c r="F35" i="16"/>
  <c r="L37" i="32"/>
  <c r="L37" i="30"/>
  <c r="L37" i="21"/>
  <c r="L37" i="18"/>
  <c r="K35" i="27"/>
  <c r="K35" i="28"/>
  <c r="K35" i="32"/>
  <c r="K35" i="20"/>
  <c r="K35" i="31"/>
  <c r="K35" i="25"/>
  <c r="K35" i="24"/>
  <c r="K35" i="29"/>
  <c r="K35" i="30"/>
  <c r="K35" i="26"/>
  <c r="K35" i="22"/>
  <c r="K35" i="21"/>
  <c r="K35" i="19"/>
  <c r="K35" i="18"/>
  <c r="K35" i="23"/>
  <c r="K35" i="16"/>
  <c r="BG11" i="20"/>
  <c r="AV11" i="20"/>
  <c r="C14" i="20"/>
  <c r="BK11" i="20"/>
  <c r="AZ11" i="20"/>
  <c r="BA11" i="20"/>
  <c r="BJ11" i="20"/>
  <c r="AW11" i="20"/>
  <c r="BI11" i="20"/>
  <c r="AT11" i="20"/>
  <c r="BH11" i="20"/>
  <c r="BF11" i="20"/>
  <c r="AX11" i="20"/>
  <c r="BE11" i="20"/>
  <c r="AY11" i="20"/>
  <c r="M40" i="28"/>
  <c r="M40" i="27"/>
  <c r="M40" i="20"/>
  <c r="M40" i="32"/>
  <c r="M40" i="25"/>
  <c r="M40" i="29"/>
  <c r="M40" i="31"/>
  <c r="M40" i="30"/>
  <c r="M40" i="24"/>
  <c r="M40" i="26"/>
  <c r="M40" i="21"/>
  <c r="M40" i="22"/>
  <c r="M40" i="23"/>
  <c r="M40" i="19"/>
  <c r="M40" i="16"/>
  <c r="M40" i="18"/>
  <c r="CE26" i="5"/>
  <c r="M36" i="27"/>
  <c r="M36" i="28"/>
  <c r="M36" i="20"/>
  <c r="M36" i="32"/>
  <c r="M36" i="25"/>
  <c r="M36" i="31"/>
  <c r="M36" i="24"/>
  <c r="M36" i="29"/>
  <c r="M36" i="30"/>
  <c r="M36" i="26"/>
  <c r="M36" i="22"/>
  <c r="M36" i="21"/>
  <c r="M36" i="19"/>
  <c r="M36" i="23"/>
  <c r="M36" i="18"/>
  <c r="M36" i="16"/>
  <c r="M42" i="27"/>
  <c r="M42" i="20"/>
  <c r="M42" i="28"/>
  <c r="M42" i="32"/>
  <c r="M42" i="31"/>
  <c r="M42" i="25"/>
  <c r="M42" i="30"/>
  <c r="M42" i="29"/>
  <c r="M42" i="24"/>
  <c r="M42" i="26"/>
  <c r="M42" i="21"/>
  <c r="M42" i="22"/>
  <c r="M42" i="23"/>
  <c r="M42" i="19"/>
  <c r="M42" i="18"/>
  <c r="M42" i="16"/>
  <c r="BY19" i="5"/>
  <c r="D38" i="26"/>
  <c r="D38" i="31"/>
  <c r="D42" i="26"/>
  <c r="D37" i="16"/>
  <c r="D43" i="31"/>
  <c r="AE12" i="6"/>
  <c r="AD12" i="6"/>
  <c r="AC13" i="6"/>
  <c r="G41" i="27"/>
  <c r="G41" i="25"/>
  <c r="G41" i="21"/>
  <c r="G41" i="22"/>
  <c r="C14" i="18"/>
  <c r="BE11" i="18"/>
  <c r="BJ11" i="18"/>
  <c r="AY11" i="18"/>
  <c r="BI11" i="18"/>
  <c r="AX11" i="18"/>
  <c r="BA11" i="18"/>
  <c r="AZ11" i="18"/>
  <c r="AW11" i="18"/>
  <c r="AV11" i="18"/>
  <c r="BK11" i="18"/>
  <c r="AT11" i="18"/>
  <c r="BH11" i="18"/>
  <c r="BF11" i="18"/>
  <c r="BG11" i="18"/>
  <c r="BH16" i="21"/>
  <c r="AW16" i="21"/>
  <c r="C19" i="21"/>
  <c r="BF16" i="21"/>
  <c r="AT16" i="21"/>
  <c r="BE16" i="21"/>
  <c r="BA16" i="21"/>
  <c r="BK16" i="21"/>
  <c r="AZ16" i="21"/>
  <c r="BI16" i="21"/>
  <c r="AX16" i="21"/>
  <c r="AV16" i="21"/>
  <c r="BJ16" i="21"/>
  <c r="BG16" i="21"/>
  <c r="AY16" i="21"/>
  <c r="BH17" i="24"/>
  <c r="AW17" i="24"/>
  <c r="C20" i="24"/>
  <c r="BG17" i="24"/>
  <c r="AV17" i="24"/>
  <c r="BF17" i="24"/>
  <c r="AT17" i="24"/>
  <c r="BE17" i="24"/>
  <c r="BA17" i="24"/>
  <c r="BK17" i="24"/>
  <c r="AZ17" i="24"/>
  <c r="BJ17" i="24"/>
  <c r="AY17" i="24"/>
  <c r="AX17" i="24"/>
  <c r="BI17" i="24"/>
  <c r="D41" i="16"/>
  <c r="D36" i="31"/>
  <c r="J8" i="4"/>
  <c r="AG8" i="4"/>
  <c r="AX8" i="4" s="1"/>
  <c r="AX18" i="4" s="1"/>
  <c r="AX28" i="4" s="1"/>
  <c r="E37" i="27"/>
  <c r="E37" i="28"/>
  <c r="E37" i="32"/>
  <c r="E37" i="20"/>
  <c r="E37" i="31"/>
  <c r="E37" i="30"/>
  <c r="E37" i="29"/>
  <c r="E37" i="25"/>
  <c r="E37" i="26"/>
  <c r="E37" i="24"/>
  <c r="E37" i="21"/>
  <c r="E37" i="22"/>
  <c r="E37" i="23"/>
  <c r="E37" i="16"/>
  <c r="E37" i="19"/>
  <c r="E37" i="18"/>
  <c r="M35" i="28"/>
  <c r="M35" i="20"/>
  <c r="M35" i="26"/>
  <c r="M35" i="23"/>
  <c r="AQ14" i="4"/>
  <c r="AQ24" i="4" s="1"/>
  <c r="AQ34" i="4" s="1"/>
  <c r="BC9" i="4"/>
  <c r="BC19" i="4" s="1"/>
  <c r="BC29" i="4" s="1"/>
  <c r="AQ9" i="4"/>
  <c r="AQ19" i="4" s="1"/>
  <c r="AQ29" i="4" s="1"/>
  <c r="I42" i="28"/>
  <c r="I42" i="27"/>
  <c r="I42" i="20"/>
  <c r="I42" i="31"/>
  <c r="I42" i="32"/>
  <c r="I42" i="25"/>
  <c r="I42" i="24"/>
  <c r="I42" i="30"/>
  <c r="I42" i="26"/>
  <c r="I42" i="29"/>
  <c r="I42" i="21"/>
  <c r="I42" i="22"/>
  <c r="I42" i="19"/>
  <c r="I42" i="16"/>
  <c r="I42" i="23"/>
  <c r="I42" i="18"/>
  <c r="H36" i="28"/>
  <c r="H36" i="27"/>
  <c r="H36" i="32"/>
  <c r="H36" i="20"/>
  <c r="H36" i="31"/>
  <c r="H36" i="25"/>
  <c r="H36" i="30"/>
  <c r="H36" i="29"/>
  <c r="H36" i="24"/>
  <c r="H36" i="21"/>
  <c r="H36" i="26"/>
  <c r="H36" i="23"/>
  <c r="H36" i="19"/>
  <c r="H36" i="22"/>
  <c r="H36" i="18"/>
  <c r="H36" i="16"/>
  <c r="I13" i="4"/>
  <c r="J13" i="4" s="1"/>
  <c r="BF12" i="19"/>
  <c r="AT12" i="19"/>
  <c r="BA12" i="19"/>
  <c r="BJ12" i="19"/>
  <c r="AY12" i="19"/>
  <c r="BI12" i="19"/>
  <c r="AX12" i="19"/>
  <c r="BH12" i="19"/>
  <c r="AW12" i="19"/>
  <c r="C15" i="19"/>
  <c r="BK12" i="19"/>
  <c r="BG12" i="19"/>
  <c r="BE12" i="19"/>
  <c r="AZ12" i="19"/>
  <c r="AV12" i="19"/>
  <c r="BY22" i="5"/>
  <c r="BX20" i="5"/>
  <c r="BW22" i="5"/>
  <c r="CA24" i="5"/>
  <c r="D43" i="26"/>
  <c r="D40" i="31"/>
  <c r="CB20" i="5"/>
  <c r="BF10" i="16"/>
  <c r="AT10" i="16"/>
  <c r="BE10" i="16"/>
  <c r="BA10" i="16"/>
  <c r="BK10" i="16"/>
  <c r="AZ10" i="16"/>
  <c r="BJ10" i="16"/>
  <c r="AY10" i="16"/>
  <c r="C13" i="16"/>
  <c r="D13" i="16" s="1"/>
  <c r="BI10" i="16"/>
  <c r="AX10" i="16"/>
  <c r="BG10" i="16"/>
  <c r="AV10" i="16"/>
  <c r="BH10" i="16"/>
  <c r="AW10" i="16"/>
  <c r="L35" i="28"/>
  <c r="L35" i="27"/>
  <c r="L35" i="32"/>
  <c r="L35" i="31"/>
  <c r="L35" i="25"/>
  <c r="L35" i="20"/>
  <c r="L35" i="24"/>
  <c r="L35" i="29"/>
  <c r="L35" i="30"/>
  <c r="L35" i="26"/>
  <c r="L35" i="21"/>
  <c r="L35" i="22"/>
  <c r="L35" i="19"/>
  <c r="L35" i="23"/>
  <c r="L35" i="18"/>
  <c r="L35" i="16"/>
  <c r="BA9" i="4"/>
  <c r="BA19" i="4" s="1"/>
  <c r="BA29" i="4" s="1"/>
  <c r="AO9" i="4"/>
  <c r="AO19" i="4" s="1"/>
  <c r="AO29" i="4" s="1"/>
  <c r="BE10" i="23"/>
  <c r="BA10" i="23"/>
  <c r="BK10" i="23"/>
  <c r="AZ10" i="23"/>
  <c r="BJ10" i="23"/>
  <c r="AY10" i="23"/>
  <c r="C13" i="23"/>
  <c r="BI10" i="23"/>
  <c r="AX10" i="23"/>
  <c r="BH10" i="23"/>
  <c r="AW10" i="23"/>
  <c r="BG10" i="23"/>
  <c r="AV10" i="23"/>
  <c r="AT10" i="23"/>
  <c r="BF10" i="23"/>
  <c r="BK11" i="29"/>
  <c r="AZ11" i="29"/>
  <c r="BJ11" i="29"/>
  <c r="AY11" i="29"/>
  <c r="BI11" i="29"/>
  <c r="AX11" i="29"/>
  <c r="BH11" i="29"/>
  <c r="AW11" i="29"/>
  <c r="BG11" i="29"/>
  <c r="AV11" i="29"/>
  <c r="BF11" i="29"/>
  <c r="AT11" i="29"/>
  <c r="C14" i="29"/>
  <c r="BE11" i="29"/>
  <c r="BA11" i="29"/>
  <c r="BJ10" i="25"/>
  <c r="AY10" i="25"/>
  <c r="BH10" i="25"/>
  <c r="AW10" i="25"/>
  <c r="BF10" i="25"/>
  <c r="AT10" i="25"/>
  <c r="BE10" i="25"/>
  <c r="BA10" i="25"/>
  <c r="BI10" i="25"/>
  <c r="BG10" i="25"/>
  <c r="AZ10" i="25"/>
  <c r="C13" i="25"/>
  <c r="AX10" i="25"/>
  <c r="AV10" i="25"/>
  <c r="BK10" i="25"/>
  <c r="BK12" i="20"/>
  <c r="AZ12" i="20"/>
  <c r="BI12" i="20"/>
  <c r="AX12" i="20"/>
  <c r="BG12" i="20"/>
  <c r="AV12" i="20"/>
  <c r="AT12" i="20"/>
  <c r="BF12" i="20"/>
  <c r="C15" i="20"/>
  <c r="BE12" i="20"/>
  <c r="BH12" i="20"/>
  <c r="AW12" i="20"/>
  <c r="AY12" i="20"/>
  <c r="BJ12" i="20"/>
  <c r="BA12" i="20"/>
  <c r="BE10" i="31"/>
  <c r="BJ10" i="31"/>
  <c r="AY10" i="31"/>
  <c r="BI10" i="31"/>
  <c r="AX10" i="31"/>
  <c r="BG10" i="31"/>
  <c r="BF10" i="31"/>
  <c r="BA10" i="31"/>
  <c r="AZ10" i="31"/>
  <c r="C13" i="31"/>
  <c r="D13" i="31" s="1"/>
  <c r="AW10" i="31"/>
  <c r="AV10" i="31"/>
  <c r="BK10" i="31"/>
  <c r="AT10" i="31"/>
  <c r="BH10" i="31"/>
  <c r="L39" i="27"/>
  <c r="L39" i="20"/>
  <c r="L39" i="28"/>
  <c r="L39" i="32"/>
  <c r="L39" i="31"/>
  <c r="L39" i="25"/>
  <c r="L39" i="24"/>
  <c r="L39" i="21"/>
  <c r="L39" i="26"/>
  <c r="L39" i="22"/>
  <c r="L39" i="29"/>
  <c r="L39" i="30"/>
  <c r="L39" i="23"/>
  <c r="L39" i="19"/>
  <c r="L39" i="18"/>
  <c r="L39" i="16"/>
  <c r="CD25" i="5"/>
  <c r="AG12" i="4"/>
  <c r="AZ12" i="4" s="1"/>
  <c r="AZ22" i="4" s="1"/>
  <c r="AZ32" i="4" s="1"/>
  <c r="D35" i="16"/>
  <c r="H40" i="28"/>
  <c r="H40" i="22"/>
  <c r="D39" i="16"/>
  <c r="D39" i="31"/>
  <c r="D36" i="26"/>
  <c r="F40" i="20"/>
  <c r="F40" i="29"/>
  <c r="F40" i="22"/>
  <c r="F40" i="16"/>
  <c r="J42" i="20"/>
  <c r="J42" i="29"/>
  <c r="J42" i="19"/>
  <c r="J42" i="16"/>
  <c r="G38" i="26" l="1"/>
  <c r="G38" i="32"/>
  <c r="E40" i="29"/>
  <c r="J36" i="24"/>
  <c r="J36" i="28"/>
  <c r="E36" i="22"/>
  <c r="E36" i="28"/>
  <c r="I36" i="31"/>
  <c r="G38" i="21"/>
  <c r="G38" i="27"/>
  <c r="E40" i="20"/>
  <c r="J36" i="26"/>
  <c r="J36" i="27"/>
  <c r="E36" i="29"/>
  <c r="E36" i="27"/>
  <c r="G38" i="16"/>
  <c r="G38" i="29"/>
  <c r="J36" i="23"/>
  <c r="J36" i="30"/>
  <c r="E36" i="16"/>
  <c r="E36" i="30"/>
  <c r="G38" i="18"/>
  <c r="G38" i="30"/>
  <c r="J36" i="16"/>
  <c r="J36" i="25"/>
  <c r="E36" i="19"/>
  <c r="E36" i="25"/>
  <c r="G19" i="12"/>
  <c r="G38" i="19"/>
  <c r="G38" i="31"/>
  <c r="J36" i="18"/>
  <c r="J36" i="31"/>
  <c r="E36" i="23"/>
  <c r="E36" i="31"/>
  <c r="G38" i="23"/>
  <c r="G38" i="25"/>
  <c r="E40" i="18"/>
  <c r="J36" i="22"/>
  <c r="J36" i="20"/>
  <c r="E36" i="21"/>
  <c r="E36" i="20"/>
  <c r="CD21" i="5"/>
  <c r="I36" i="19"/>
  <c r="G38" i="22"/>
  <c r="E40" i="22"/>
  <c r="J36" i="21"/>
  <c r="E36" i="26"/>
  <c r="M37" i="27"/>
  <c r="M37" i="29"/>
  <c r="M37" i="19"/>
  <c r="BA14" i="4"/>
  <c r="BA24" i="4" s="1"/>
  <c r="BA34" i="4" s="1"/>
  <c r="M35" i="16"/>
  <c r="M35" i="24"/>
  <c r="M35" i="31"/>
  <c r="M35" i="32"/>
  <c r="G41" i="16"/>
  <c r="G41" i="23"/>
  <c r="G41" i="29"/>
  <c r="G41" i="20"/>
  <c r="L37" i="23"/>
  <c r="L37" i="24"/>
  <c r="L37" i="25"/>
  <c r="L37" i="28"/>
  <c r="AP14" i="4"/>
  <c r="AP24" i="4" s="1"/>
  <c r="AP34" i="4" s="1"/>
  <c r="L27" i="4" s="1"/>
  <c r="I36" i="16"/>
  <c r="I36" i="22"/>
  <c r="I36" i="29"/>
  <c r="I36" i="25"/>
  <c r="AY14" i="4"/>
  <c r="AY24" i="4" s="1"/>
  <c r="AY34" i="4" s="1"/>
  <c r="AX14" i="4"/>
  <c r="AX24" i="4" s="1"/>
  <c r="AX34" i="4" s="1"/>
  <c r="I38" i="16"/>
  <c r="I38" i="22"/>
  <c r="I38" i="24"/>
  <c r="I38" i="20"/>
  <c r="E40" i="19"/>
  <c r="E40" i="21"/>
  <c r="E40" i="31"/>
  <c r="E40" i="27"/>
  <c r="K42" i="22"/>
  <c r="K42" i="29"/>
  <c r="F42" i="18"/>
  <c r="F42" i="22"/>
  <c r="F42" i="30"/>
  <c r="F42" i="28"/>
  <c r="N35" i="19"/>
  <c r="N35" i="26"/>
  <c r="N35" i="30"/>
  <c r="N35" i="27"/>
  <c r="J42" i="23"/>
  <c r="J42" i="26"/>
  <c r="J42" i="25"/>
  <c r="J42" i="32"/>
  <c r="F40" i="18"/>
  <c r="F40" i="24"/>
  <c r="F40" i="30"/>
  <c r="F40" i="28"/>
  <c r="J42" i="22"/>
  <c r="J42" i="24"/>
  <c r="J42" i="31"/>
  <c r="J42" i="28"/>
  <c r="F40" i="23"/>
  <c r="F40" i="26"/>
  <c r="F40" i="31"/>
  <c r="F40" i="27"/>
  <c r="M35" i="18"/>
  <c r="M35" i="21"/>
  <c r="M35" i="30"/>
  <c r="M35" i="27"/>
  <c r="G41" i="18"/>
  <c r="G41" i="26"/>
  <c r="G41" i="30"/>
  <c r="G41" i="32"/>
  <c r="L37" i="16"/>
  <c r="L37" i="22"/>
  <c r="L37" i="29"/>
  <c r="L37" i="20"/>
  <c r="BB14" i="4"/>
  <c r="BB24" i="4" s="1"/>
  <c r="BB34" i="4" s="1"/>
  <c r="I36" i="18"/>
  <c r="I36" i="26"/>
  <c r="I36" i="30"/>
  <c r="I36" i="32"/>
  <c r="I38" i="23"/>
  <c r="I38" i="26"/>
  <c r="I38" i="25"/>
  <c r="I38" i="28"/>
  <c r="E40" i="23"/>
  <c r="E40" i="24"/>
  <c r="E40" i="25"/>
  <c r="E40" i="28"/>
  <c r="K42" i="18"/>
  <c r="K42" i="24"/>
  <c r="K42" i="25"/>
  <c r="F42" i="21"/>
  <c r="F42" i="29"/>
  <c r="F42" i="31"/>
  <c r="F42" i="27"/>
  <c r="N35" i="23"/>
  <c r="N35" i="24"/>
  <c r="N35" i="25"/>
  <c r="N35" i="28"/>
  <c r="J42" i="18"/>
  <c r="J42" i="21"/>
  <c r="J42" i="30"/>
  <c r="F40" i="19"/>
  <c r="F40" i="21"/>
  <c r="F40" i="25"/>
  <c r="AO14" i="4"/>
  <c r="AO24" i="4" s="1"/>
  <c r="AO34" i="4" s="1"/>
  <c r="BC14" i="4"/>
  <c r="BC24" i="4" s="1"/>
  <c r="BC34" i="4" s="1"/>
  <c r="M27" i="4" s="1"/>
  <c r="M35" i="22"/>
  <c r="M35" i="19"/>
  <c r="M35" i="29"/>
  <c r="G41" i="19"/>
  <c r="G41" i="24"/>
  <c r="G41" i="31"/>
  <c r="L37" i="19"/>
  <c r="L37" i="26"/>
  <c r="L37" i="31"/>
  <c r="I36" i="23"/>
  <c r="I36" i="24"/>
  <c r="I36" i="20"/>
  <c r="AM14" i="4"/>
  <c r="AM24" i="4" s="1"/>
  <c r="AM34" i="4" s="1"/>
  <c r="AL14" i="4"/>
  <c r="AL24" i="4" s="1"/>
  <c r="AL34" i="4" s="1"/>
  <c r="AV14" i="4"/>
  <c r="AV24" i="4" s="1"/>
  <c r="AV34" i="4" s="1"/>
  <c r="I38" i="18"/>
  <c r="I38" i="29"/>
  <c r="I38" i="30"/>
  <c r="E40" i="16"/>
  <c r="E40" i="26"/>
  <c r="E40" i="30"/>
  <c r="K42" i="23"/>
  <c r="K42" i="31"/>
  <c r="F42" i="19"/>
  <c r="F42" i="26"/>
  <c r="F42" i="25"/>
  <c r="N35" i="18"/>
  <c r="N35" i="21"/>
  <c r="N35" i="31"/>
  <c r="BV27" i="5"/>
  <c r="BX21" i="5"/>
  <c r="H40" i="26"/>
  <c r="H40" i="32"/>
  <c r="G42" i="26"/>
  <c r="G42" i="20"/>
  <c r="E35" i="21"/>
  <c r="E35" i="28"/>
  <c r="E42" i="26"/>
  <c r="E42" i="32"/>
  <c r="BY21" i="5"/>
  <c r="H40" i="29"/>
  <c r="H40" i="27"/>
  <c r="G21" i="12"/>
  <c r="G42" i="24"/>
  <c r="G42" i="27"/>
  <c r="E35" i="18"/>
  <c r="E35" i="29"/>
  <c r="E42" i="21"/>
  <c r="E42" i="20"/>
  <c r="BX27" i="5"/>
  <c r="G42" i="21"/>
  <c r="G42" i="30"/>
  <c r="E35" i="26"/>
  <c r="E35" i="30"/>
  <c r="E42" i="24"/>
  <c r="E42" i="27"/>
  <c r="CA21" i="5"/>
  <c r="G20" i="12"/>
  <c r="G42" i="18"/>
  <c r="G42" i="29"/>
  <c r="E35" i="23"/>
  <c r="E35" i="20"/>
  <c r="E42" i="16"/>
  <c r="E42" i="30"/>
  <c r="H40" i="30"/>
  <c r="G22" i="12"/>
  <c r="G42" i="16"/>
  <c r="G42" i="31"/>
  <c r="E35" i="19"/>
  <c r="E35" i="31"/>
  <c r="E42" i="18"/>
  <c r="E42" i="29"/>
  <c r="H40" i="16"/>
  <c r="H40" i="24"/>
  <c r="H40" i="19"/>
  <c r="H40" i="25"/>
  <c r="H40" i="18"/>
  <c r="H40" i="21"/>
  <c r="H40" i="20"/>
  <c r="G42" i="19"/>
  <c r="G42" i="25"/>
  <c r="E35" i="22"/>
  <c r="E35" i="27"/>
  <c r="E42" i="19"/>
  <c r="E42" i="25"/>
  <c r="BZ27" i="5"/>
  <c r="H40" i="23"/>
  <c r="G42" i="23"/>
  <c r="E35" i="24"/>
  <c r="E42" i="23"/>
  <c r="BW21" i="5"/>
  <c r="D40" i="32"/>
  <c r="D42" i="31"/>
  <c r="N22" i="4"/>
  <c r="AW9" i="4"/>
  <c r="AW19" i="4" s="1"/>
  <c r="AW29" i="4" s="1"/>
  <c r="G22" i="4" s="1"/>
  <c r="D37" i="25"/>
  <c r="AS9" i="4"/>
  <c r="AS19" i="4" s="1"/>
  <c r="AS29" i="4" s="1"/>
  <c r="O22" i="4" s="1"/>
  <c r="H27" i="4"/>
  <c r="G20" i="20" s="1"/>
  <c r="D43" i="21"/>
  <c r="D40" i="22"/>
  <c r="D41" i="25"/>
  <c r="D17" i="22"/>
  <c r="D40" i="21"/>
  <c r="D42" i="21"/>
  <c r="D19" i="21"/>
  <c r="D13" i="21"/>
  <c r="D43" i="22"/>
  <c r="D35" i="25"/>
  <c r="D41" i="21"/>
  <c r="D36" i="21"/>
  <c r="D13" i="23"/>
  <c r="D43" i="25"/>
  <c r="AG10" i="4"/>
  <c r="AZ10" i="4" s="1"/>
  <c r="AZ20" i="4" s="1"/>
  <c r="AZ30" i="4" s="1"/>
  <c r="D35" i="29"/>
  <c r="D42" i="25"/>
  <c r="F27" i="4"/>
  <c r="D15" i="25"/>
  <c r="D17" i="25"/>
  <c r="D13" i="26"/>
  <c r="D19" i="22"/>
  <c r="AO10" i="4"/>
  <c r="AO20" i="4" s="1"/>
  <c r="AO30" i="4" s="1"/>
  <c r="AQ8" i="4"/>
  <c r="AQ18" i="4" s="1"/>
  <c r="AQ28" i="4" s="1"/>
  <c r="D14" i="21"/>
  <c r="K22" i="4"/>
  <c r="J15" i="20" s="1"/>
  <c r="D39" i="21"/>
  <c r="D35" i="21"/>
  <c r="AN14" i="4"/>
  <c r="AN24" i="4" s="1"/>
  <c r="AN34" i="4" s="1"/>
  <c r="D15" i="30"/>
  <c r="AZ14" i="4"/>
  <c r="AZ24" i="4" s="1"/>
  <c r="AZ34" i="4" s="1"/>
  <c r="J27" i="4" s="1"/>
  <c r="I20" i="32" s="1"/>
  <c r="AR14" i="4"/>
  <c r="AR24" i="4" s="1"/>
  <c r="AR34" i="4" s="1"/>
  <c r="N27" i="4" s="1"/>
  <c r="D38" i="21"/>
  <c r="D37" i="21"/>
  <c r="D15" i="27"/>
  <c r="D42" i="32"/>
  <c r="AQ10" i="4"/>
  <c r="AQ20" i="4" s="1"/>
  <c r="AQ30" i="4" s="1"/>
  <c r="L42" i="29"/>
  <c r="L42" i="27"/>
  <c r="AX10" i="4"/>
  <c r="AX20" i="4" s="1"/>
  <c r="AX30" i="4" s="1"/>
  <c r="M37" i="16"/>
  <c r="M37" i="30"/>
  <c r="G35" i="16"/>
  <c r="G35" i="29"/>
  <c r="D15" i="31"/>
  <c r="I43" i="23"/>
  <c r="I43" i="31"/>
  <c r="D15" i="21"/>
  <c r="D17" i="26"/>
  <c r="D16" i="21"/>
  <c r="D16" i="16"/>
  <c r="K42" i="21"/>
  <c r="K42" i="32"/>
  <c r="CE27" i="5"/>
  <c r="D37" i="19"/>
  <c r="D42" i="19"/>
  <c r="L42" i="16"/>
  <c r="L42" i="26"/>
  <c r="M37" i="18"/>
  <c r="M37" i="31"/>
  <c r="G35" i="19"/>
  <c r="G35" i="25"/>
  <c r="I43" i="22"/>
  <c r="I43" i="20"/>
  <c r="D17" i="32"/>
  <c r="D16" i="23"/>
  <c r="D16" i="31"/>
  <c r="D20" i="23"/>
  <c r="D17" i="21"/>
  <c r="K42" i="26"/>
  <c r="K42" i="27"/>
  <c r="D18" i="32"/>
  <c r="D14" i="26"/>
  <c r="D19" i="26"/>
  <c r="CD27" i="5"/>
  <c r="CC27" i="5"/>
  <c r="H22" i="4"/>
  <c r="G15" i="29" s="1"/>
  <c r="AO7" i="4"/>
  <c r="AO17" i="4" s="1"/>
  <c r="AO27" i="4" s="1"/>
  <c r="L42" i="19"/>
  <c r="L42" i="30"/>
  <c r="M37" i="23"/>
  <c r="M37" i="25"/>
  <c r="G35" i="23"/>
  <c r="G35" i="31"/>
  <c r="AJ10" i="4"/>
  <c r="AJ20" i="4" s="1"/>
  <c r="AJ30" i="4" s="1"/>
  <c r="D38" i="27"/>
  <c r="I43" i="26"/>
  <c r="I43" i="28"/>
  <c r="D41" i="27"/>
  <c r="AO8" i="4"/>
  <c r="AO18" i="4" s="1"/>
  <c r="AO28" i="4" s="1"/>
  <c r="BB7" i="4"/>
  <c r="BB17" i="4" s="1"/>
  <c r="BB27" i="4" s="1"/>
  <c r="AM7" i="4"/>
  <c r="AM17" i="4" s="1"/>
  <c r="AM27" i="4" s="1"/>
  <c r="I20" i="4" s="1"/>
  <c r="L42" i="23"/>
  <c r="L42" i="31"/>
  <c r="M37" i="22"/>
  <c r="M37" i="20"/>
  <c r="G35" i="22"/>
  <c r="G35" i="20"/>
  <c r="I43" i="29"/>
  <c r="I43" i="27"/>
  <c r="AG13" i="4"/>
  <c r="AX13" i="4" s="1"/>
  <c r="AX23" i="4" s="1"/>
  <c r="AX33" i="4" s="1"/>
  <c r="D37" i="32"/>
  <c r="L42" i="18"/>
  <c r="L42" i="25"/>
  <c r="AL10" i="4"/>
  <c r="AL20" i="4" s="1"/>
  <c r="AL30" i="4" s="1"/>
  <c r="M37" i="21"/>
  <c r="M37" i="32"/>
  <c r="G35" i="21"/>
  <c r="G35" i="32"/>
  <c r="I43" i="16"/>
  <c r="I43" i="24"/>
  <c r="AR7" i="4"/>
  <c r="AR17" i="4" s="1"/>
  <c r="AR27" i="4" s="1"/>
  <c r="K42" i="16"/>
  <c r="CA27" i="5"/>
  <c r="BW27" i="5"/>
  <c r="D39" i="28"/>
  <c r="L42" i="22"/>
  <c r="L42" i="20"/>
  <c r="M37" i="24"/>
  <c r="M37" i="28"/>
  <c r="G35" i="24"/>
  <c r="G35" i="28"/>
  <c r="D17" i="23"/>
  <c r="D36" i="19"/>
  <c r="I43" i="19"/>
  <c r="I43" i="25"/>
  <c r="D36" i="27"/>
  <c r="BC7" i="4"/>
  <c r="BC17" i="4" s="1"/>
  <c r="BC27" i="4" s="1"/>
  <c r="D42" i="27"/>
  <c r="D36" i="32"/>
  <c r="D39" i="32"/>
  <c r="I27" i="4"/>
  <c r="H20" i="32" s="1"/>
  <c r="L42" i="21"/>
  <c r="AX7" i="4"/>
  <c r="AX17" i="4" s="1"/>
  <c r="AX27" i="4" s="1"/>
  <c r="D13" i="27"/>
  <c r="M37" i="26"/>
  <c r="G35" i="26"/>
  <c r="D39" i="19"/>
  <c r="I43" i="18"/>
  <c r="CB27" i="5"/>
  <c r="D38" i="29"/>
  <c r="M22" i="4"/>
  <c r="L15" i="32" s="1"/>
  <c r="D39" i="29"/>
  <c r="D18" i="29"/>
  <c r="F22" i="4"/>
  <c r="E15" i="20" s="1"/>
  <c r="D40" i="18"/>
  <c r="D39" i="18"/>
  <c r="BC13" i="4"/>
  <c r="BC23" i="4" s="1"/>
  <c r="BC33" i="4" s="1"/>
  <c r="D36" i="24"/>
  <c r="D43" i="30"/>
  <c r="D37" i="27"/>
  <c r="D35" i="27"/>
  <c r="AP10" i="4"/>
  <c r="AP20" i="4" s="1"/>
  <c r="AP30" i="4" s="1"/>
  <c r="D35" i="32"/>
  <c r="AJ8" i="4"/>
  <c r="AJ18" i="4" s="1"/>
  <c r="AJ28" i="4" s="1"/>
  <c r="D37" i="23"/>
  <c r="D19" i="19"/>
  <c r="BD8" i="4"/>
  <c r="BD18" i="4" s="1"/>
  <c r="BD28" i="4" s="1"/>
  <c r="AR12" i="4"/>
  <c r="AR22" i="4" s="1"/>
  <c r="AR32" i="4" s="1"/>
  <c r="D19" i="27"/>
  <c r="D20" i="21"/>
  <c r="D16" i="29"/>
  <c r="D18" i="19"/>
  <c r="D16" i="27"/>
  <c r="D17" i="19"/>
  <c r="D18" i="31"/>
  <c r="AK14" i="4"/>
  <c r="AK24" i="4" s="1"/>
  <c r="AK34" i="4" s="1"/>
  <c r="G27" i="4" s="1"/>
  <c r="AS14" i="4"/>
  <c r="AS24" i="4" s="1"/>
  <c r="AS34" i="4" s="1"/>
  <c r="O27" i="4" s="1"/>
  <c r="D40" i="30"/>
  <c r="D14" i="23"/>
  <c r="AZ13" i="4"/>
  <c r="AZ23" i="4" s="1"/>
  <c r="AZ33" i="4" s="1"/>
  <c r="D15" i="20"/>
  <c r="BA12" i="4"/>
  <c r="BA22" i="4" s="1"/>
  <c r="BA32" i="4" s="1"/>
  <c r="D40" i="20"/>
  <c r="D42" i="29"/>
  <c r="D41" i="32"/>
  <c r="BB10" i="4"/>
  <c r="BB20" i="4" s="1"/>
  <c r="BB30" i="4" s="1"/>
  <c r="D40" i="27"/>
  <c r="AY8" i="4"/>
  <c r="AY18" i="4" s="1"/>
  <c r="AY28" i="4" s="1"/>
  <c r="D38" i="19"/>
  <c r="AV7" i="4"/>
  <c r="AV17" i="4" s="1"/>
  <c r="AV27" i="4" s="1"/>
  <c r="AV10" i="4"/>
  <c r="AV20" i="4" s="1"/>
  <c r="AV30" i="4" s="1"/>
  <c r="D15" i="32"/>
  <c r="D18" i="26"/>
  <c r="D16" i="32"/>
  <c r="D20" i="26"/>
  <c r="D14" i="16"/>
  <c r="D18" i="23"/>
  <c r="D20" i="19"/>
  <c r="J6" i="4"/>
  <c r="AG6" i="4"/>
  <c r="D13" i="20"/>
  <c r="D39" i="23"/>
  <c r="D41" i="24"/>
  <c r="D43" i="32"/>
  <c r="D37" i="29"/>
  <c r="D40" i="19"/>
  <c r="D35" i="23"/>
  <c r="D39" i="27"/>
  <c r="D14" i="19"/>
  <c r="D18" i="27"/>
  <c r="D40" i="29"/>
  <c r="D42" i="23"/>
  <c r="D43" i="27"/>
  <c r="AN10" i="4"/>
  <c r="AN20" i="4" s="1"/>
  <c r="AN30" i="4" s="1"/>
  <c r="J23" i="4" s="1"/>
  <c r="D17" i="27"/>
  <c r="D38" i="32"/>
  <c r="D43" i="24"/>
  <c r="D41" i="23"/>
  <c r="D14" i="32"/>
  <c r="D41" i="19"/>
  <c r="D43" i="20"/>
  <c r="D20" i="27"/>
  <c r="D43" i="19"/>
  <c r="D14" i="29"/>
  <c r="D38" i="23"/>
  <c r="D15" i="19"/>
  <c r="D43" i="29"/>
  <c r="D42" i="20"/>
  <c r="D43" i="18"/>
  <c r="D43" i="23"/>
  <c r="D35" i="19"/>
  <c r="D14" i="27"/>
  <c r="J15" i="32"/>
  <c r="J15" i="22"/>
  <c r="J15" i="16"/>
  <c r="I20" i="22"/>
  <c r="I20" i="19"/>
  <c r="G20" i="28"/>
  <c r="G20" i="32"/>
  <c r="G20" i="24"/>
  <c r="G20" i="21"/>
  <c r="H20" i="28"/>
  <c r="H20" i="19"/>
  <c r="N40" i="27"/>
  <c r="N40" i="28"/>
  <c r="N40" i="32"/>
  <c r="N40" i="20"/>
  <c r="N40" i="25"/>
  <c r="N40" i="31"/>
  <c r="N40" i="30"/>
  <c r="N40" i="26"/>
  <c r="N40" i="29"/>
  <c r="N40" i="24"/>
  <c r="N40" i="21"/>
  <c r="N40" i="22"/>
  <c r="N40" i="23"/>
  <c r="N40" i="18"/>
  <c r="N40" i="19"/>
  <c r="N40" i="16"/>
  <c r="K40" i="28"/>
  <c r="K40" i="20"/>
  <c r="K40" i="27"/>
  <c r="K40" i="32"/>
  <c r="K40" i="31"/>
  <c r="K40" i="25"/>
  <c r="K40" i="24"/>
  <c r="K40" i="30"/>
  <c r="K40" i="29"/>
  <c r="K40" i="26"/>
  <c r="K40" i="21"/>
  <c r="K40" i="22"/>
  <c r="K40" i="19"/>
  <c r="K40" i="23"/>
  <c r="K40" i="16"/>
  <c r="K40" i="18"/>
  <c r="D15" i="28"/>
  <c r="J38" i="27"/>
  <c r="J38" i="28"/>
  <c r="J38" i="20"/>
  <c r="J38" i="32"/>
  <c r="J38" i="31"/>
  <c r="J38" i="30"/>
  <c r="J38" i="25"/>
  <c r="J38" i="24"/>
  <c r="J38" i="29"/>
  <c r="J38" i="26"/>
  <c r="J38" i="22"/>
  <c r="J38" i="23"/>
  <c r="J38" i="21"/>
  <c r="J38" i="18"/>
  <c r="J38" i="19"/>
  <c r="J38" i="16"/>
  <c r="AY11" i="4"/>
  <c r="AY21" i="4" s="1"/>
  <c r="AY31" i="4" s="1"/>
  <c r="AX11" i="4"/>
  <c r="AX21" i="4" s="1"/>
  <c r="AX31" i="4" s="1"/>
  <c r="AJ11" i="4"/>
  <c r="AJ21" i="4" s="1"/>
  <c r="AJ31" i="4" s="1"/>
  <c r="AZ11" i="4"/>
  <c r="AZ21" i="4" s="1"/>
  <c r="AZ31" i="4" s="1"/>
  <c r="D17" i="28"/>
  <c r="D19" i="20"/>
  <c r="M15" i="27"/>
  <c r="M15" i="28"/>
  <c r="M15" i="32"/>
  <c r="M15" i="20"/>
  <c r="M15" i="25"/>
  <c r="M15" i="31"/>
  <c r="M15" i="29"/>
  <c r="M15" i="26"/>
  <c r="M15" i="30"/>
  <c r="M15" i="24"/>
  <c r="M15" i="22"/>
  <c r="M15" i="21"/>
  <c r="M15" i="23"/>
  <c r="M15" i="18"/>
  <c r="M15" i="16"/>
  <c r="M15" i="19"/>
  <c r="D41" i="28"/>
  <c r="D43" i="28"/>
  <c r="D42" i="30"/>
  <c r="BD11" i="4"/>
  <c r="BD21" i="4" s="1"/>
  <c r="BD31" i="4" s="1"/>
  <c r="N24" i="4" s="1"/>
  <c r="D20" i="28"/>
  <c r="D17" i="24"/>
  <c r="D20" i="30"/>
  <c r="M41" i="27"/>
  <c r="M41" i="28"/>
  <c r="M41" i="32"/>
  <c r="M41" i="20"/>
  <c r="M41" i="25"/>
  <c r="M41" i="31"/>
  <c r="M41" i="30"/>
  <c r="M41" i="29"/>
  <c r="M41" i="24"/>
  <c r="M41" i="26"/>
  <c r="M41" i="22"/>
  <c r="M41" i="23"/>
  <c r="M41" i="21"/>
  <c r="M41" i="18"/>
  <c r="M41" i="19"/>
  <c r="M41" i="16"/>
  <c r="D15" i="24"/>
  <c r="D16" i="18"/>
  <c r="D13" i="28"/>
  <c r="BA11" i="4"/>
  <c r="BA21" i="4" s="1"/>
  <c r="BA31" i="4" s="1"/>
  <c r="D41" i="20"/>
  <c r="AS7" i="4"/>
  <c r="AS17" i="4" s="1"/>
  <c r="AS27" i="4" s="1"/>
  <c r="AK7" i="4"/>
  <c r="AK17" i="4" s="1"/>
  <c r="AK27" i="4" s="1"/>
  <c r="BE7" i="4"/>
  <c r="BE17" i="4" s="1"/>
  <c r="BE27" i="4" s="1"/>
  <c r="AW7" i="4"/>
  <c r="AW17" i="4" s="1"/>
  <c r="AW27" i="4" s="1"/>
  <c r="D19" i="28"/>
  <c r="D16" i="30"/>
  <c r="D19" i="18"/>
  <c r="D17" i="18"/>
  <c r="D42" i="24"/>
  <c r="J40" i="27"/>
  <c r="J40" i="28"/>
  <c r="J40" i="32"/>
  <c r="J40" i="20"/>
  <c r="J40" i="31"/>
  <c r="J40" i="25"/>
  <c r="J40" i="30"/>
  <c r="J40" i="29"/>
  <c r="J40" i="24"/>
  <c r="J40" i="26"/>
  <c r="J40" i="22"/>
  <c r="J40" i="23"/>
  <c r="J40" i="21"/>
  <c r="J40" i="18"/>
  <c r="J40" i="19"/>
  <c r="J40" i="16"/>
  <c r="D14" i="20"/>
  <c r="BB11" i="4"/>
  <c r="BB21" i="4" s="1"/>
  <c r="BB31" i="4" s="1"/>
  <c r="D14" i="22"/>
  <c r="D17" i="30"/>
  <c r="D19" i="30"/>
  <c r="D20" i="25"/>
  <c r="D37" i="24"/>
  <c r="D35" i="31"/>
  <c r="I22" i="4"/>
  <c r="BA7" i="4"/>
  <c r="BA17" i="4" s="1"/>
  <c r="BA27" i="4" s="1"/>
  <c r="K20" i="4" s="1"/>
  <c r="AS10" i="4"/>
  <c r="AS20" i="4" s="1"/>
  <c r="AS30" i="4" s="1"/>
  <c r="AK10" i="4"/>
  <c r="AK20" i="4" s="1"/>
  <c r="AK30" i="4" s="1"/>
  <c r="AW10" i="4"/>
  <c r="AW20" i="4" s="1"/>
  <c r="AW30" i="4" s="1"/>
  <c r="BE10" i="4"/>
  <c r="BE20" i="4" s="1"/>
  <c r="BE30" i="4" s="1"/>
  <c r="AQ11" i="4"/>
  <c r="AQ21" i="4" s="1"/>
  <c r="AQ31" i="4" s="1"/>
  <c r="D39" i="20"/>
  <c r="D37" i="28"/>
  <c r="H35" i="27"/>
  <c r="H35" i="28"/>
  <c r="H35" i="32"/>
  <c r="H35" i="20"/>
  <c r="H35" i="31"/>
  <c r="H35" i="25"/>
  <c r="H35" i="30"/>
  <c r="H35" i="24"/>
  <c r="H35" i="21"/>
  <c r="H35" i="29"/>
  <c r="H35" i="22"/>
  <c r="H35" i="26"/>
  <c r="H35" i="23"/>
  <c r="H35" i="19"/>
  <c r="H35" i="16"/>
  <c r="H35" i="18"/>
  <c r="D42" i="18"/>
  <c r="D38" i="25"/>
  <c r="D41" i="30"/>
  <c r="D16" i="25"/>
  <c r="D18" i="18"/>
  <c r="D36" i="20"/>
  <c r="D35" i="22"/>
  <c r="AY10" i="4"/>
  <c r="AY20" i="4" s="1"/>
  <c r="AY30" i="4" s="1"/>
  <c r="F36" i="27"/>
  <c r="F36" i="28"/>
  <c r="F36" i="32"/>
  <c r="F36" i="20"/>
  <c r="F36" i="31"/>
  <c r="F36" i="25"/>
  <c r="F36" i="30"/>
  <c r="F36" i="24"/>
  <c r="F36" i="29"/>
  <c r="F36" i="26"/>
  <c r="F36" i="22"/>
  <c r="F36" i="23"/>
  <c r="F36" i="21"/>
  <c r="F36" i="19"/>
  <c r="F36" i="18"/>
  <c r="F36" i="16"/>
  <c r="G18" i="12"/>
  <c r="D37" i="22"/>
  <c r="AL8" i="4"/>
  <c r="AL18" i="4" s="1"/>
  <c r="AL28" i="4" s="1"/>
  <c r="H21" i="4" s="1"/>
  <c r="AJ7" i="4"/>
  <c r="AJ17" i="4" s="1"/>
  <c r="AJ27" i="4" s="1"/>
  <c r="AV12" i="4"/>
  <c r="AV22" i="4" s="1"/>
  <c r="AV32" i="4" s="1"/>
  <c r="AJ12" i="4"/>
  <c r="AJ22" i="4" s="1"/>
  <c r="AJ32" i="4" s="1"/>
  <c r="D36" i="29"/>
  <c r="D20" i="32"/>
  <c r="D20" i="29"/>
  <c r="D13" i="22"/>
  <c r="AR10" i="4"/>
  <c r="AR20" i="4" s="1"/>
  <c r="AR30" i="4" s="1"/>
  <c r="D19" i="31"/>
  <c r="D15" i="18"/>
  <c r="D17" i="16"/>
  <c r="D20" i="20"/>
  <c r="D18" i="24"/>
  <c r="D16" i="19"/>
  <c r="D15" i="29"/>
  <c r="D17" i="29"/>
  <c r="D16" i="28"/>
  <c r="D16" i="24"/>
  <c r="D20" i="31"/>
  <c r="E15" i="27"/>
  <c r="E15" i="28"/>
  <c r="E15" i="32"/>
  <c r="E15" i="31"/>
  <c r="E15" i="30"/>
  <c r="E15" i="26"/>
  <c r="E15" i="25"/>
  <c r="E15" i="24"/>
  <c r="E15" i="22"/>
  <c r="E15" i="23"/>
  <c r="E15" i="18"/>
  <c r="E15" i="19"/>
  <c r="D39" i="24"/>
  <c r="D20" i="22"/>
  <c r="D14" i="18"/>
  <c r="D37" i="20"/>
  <c r="AN12" i="4"/>
  <c r="AN22" i="4" s="1"/>
  <c r="AN32" i="4" s="1"/>
  <c r="J25" i="4" s="1"/>
  <c r="BD7" i="4"/>
  <c r="BD17" i="4" s="1"/>
  <c r="BD27" i="4" s="1"/>
  <c r="N20" i="4" s="1"/>
  <c r="D18" i="28"/>
  <c r="D37" i="18"/>
  <c r="D13" i="25"/>
  <c r="J22" i="4"/>
  <c r="F38" i="28"/>
  <c r="F38" i="27"/>
  <c r="F38" i="32"/>
  <c r="F38" i="31"/>
  <c r="F38" i="20"/>
  <c r="F38" i="25"/>
  <c r="F38" i="30"/>
  <c r="F38" i="29"/>
  <c r="F38" i="24"/>
  <c r="F38" i="21"/>
  <c r="F38" i="26"/>
  <c r="F38" i="23"/>
  <c r="F38" i="19"/>
  <c r="F38" i="22"/>
  <c r="F38" i="18"/>
  <c r="F38" i="16"/>
  <c r="H38" i="27"/>
  <c r="H38" i="28"/>
  <c r="H38" i="32"/>
  <c r="H38" i="20"/>
  <c r="H38" i="31"/>
  <c r="H38" i="30"/>
  <c r="H38" i="25"/>
  <c r="H38" i="29"/>
  <c r="H38" i="26"/>
  <c r="H38" i="24"/>
  <c r="H38" i="21"/>
  <c r="H38" i="22"/>
  <c r="H38" i="23"/>
  <c r="H38" i="18"/>
  <c r="H38" i="19"/>
  <c r="H38" i="16"/>
  <c r="AQ7" i="4"/>
  <c r="AQ17" i="4" s="1"/>
  <c r="AQ27" i="4" s="1"/>
  <c r="BC11" i="4"/>
  <c r="BC21" i="4" s="1"/>
  <c r="BC31" i="4" s="1"/>
  <c r="BC12" i="4"/>
  <c r="BC22" i="4" s="1"/>
  <c r="BC32" i="4" s="1"/>
  <c r="D35" i="20"/>
  <c r="AC14" i="6"/>
  <c r="AE13" i="6"/>
  <c r="AD13" i="6"/>
  <c r="D37" i="30"/>
  <c r="D35" i="30"/>
  <c r="AS13" i="4"/>
  <c r="AS23" i="4" s="1"/>
  <c r="AS33" i="4" s="1"/>
  <c r="AP8" i="4"/>
  <c r="AP18" i="4" s="1"/>
  <c r="AP28" i="4" s="1"/>
  <c r="BB12" i="4"/>
  <c r="BB22" i="4" s="1"/>
  <c r="BB32" i="4" s="1"/>
  <c r="D36" i="22"/>
  <c r="D38" i="30"/>
  <c r="AM12" i="4"/>
  <c r="AM22" i="4" s="1"/>
  <c r="AM32" i="4" s="1"/>
  <c r="AY12" i="4"/>
  <c r="AY22" i="4" s="1"/>
  <c r="AY32" i="4" s="1"/>
  <c r="G23" i="12"/>
  <c r="D36" i="25"/>
  <c r="AL7" i="4"/>
  <c r="AL17" i="4" s="1"/>
  <c r="AL27" i="4" s="1"/>
  <c r="AX12" i="4"/>
  <c r="AX22" i="4" s="1"/>
  <c r="AX32" i="4" s="1"/>
  <c r="AV8" i="4"/>
  <c r="AV18" i="4" s="1"/>
  <c r="AV28" i="4" s="1"/>
  <c r="D38" i="20"/>
  <c r="AN8" i="4"/>
  <c r="AN18" i="4" s="1"/>
  <c r="AN28" i="4" s="1"/>
  <c r="BD13" i="4"/>
  <c r="BD23" i="4" s="1"/>
  <c r="BD33" i="4" s="1"/>
  <c r="D16" i="26"/>
  <c r="D19" i="32"/>
  <c r="D13" i="32"/>
  <c r="D13" i="29"/>
  <c r="D19" i="16"/>
  <c r="D18" i="16"/>
  <c r="D19" i="29"/>
  <c r="L15" i="30"/>
  <c r="L15" i="16"/>
  <c r="E20" i="28"/>
  <c r="E20" i="32"/>
  <c r="E20" i="31"/>
  <c r="E20" i="20"/>
  <c r="E20" i="25"/>
  <c r="E20" i="30"/>
  <c r="E20" i="29"/>
  <c r="E20" i="27"/>
  <c r="E20" i="26"/>
  <c r="E20" i="24"/>
  <c r="E20" i="21"/>
  <c r="E20" i="19"/>
  <c r="E20" i="23"/>
  <c r="E20" i="22"/>
  <c r="E20" i="18"/>
  <c r="E20" i="16"/>
  <c r="BE11" i="4"/>
  <c r="BE21" i="4" s="1"/>
  <c r="BE31" i="4" s="1"/>
  <c r="AW11" i="4"/>
  <c r="AW21" i="4" s="1"/>
  <c r="AW31" i="4" s="1"/>
  <c r="AS11" i="4"/>
  <c r="AS21" i="4" s="1"/>
  <c r="AS31" i="4" s="1"/>
  <c r="AK11" i="4"/>
  <c r="AK21" i="4" s="1"/>
  <c r="AK31" i="4" s="1"/>
  <c r="D17" i="20"/>
  <c r="BE12" i="4"/>
  <c r="BE22" i="4" s="1"/>
  <c r="BE32" i="4" s="1"/>
  <c r="AW12" i="4"/>
  <c r="AW22" i="4" s="1"/>
  <c r="AW32" i="4" s="1"/>
  <c r="AS12" i="4"/>
  <c r="AS22" i="4" s="1"/>
  <c r="AS32" i="4" s="1"/>
  <c r="AK12" i="4"/>
  <c r="AK22" i="4" s="1"/>
  <c r="AK32" i="4" s="1"/>
  <c r="D20" i="24"/>
  <c r="D41" i="22"/>
  <c r="AP12" i="4"/>
  <c r="AP22" i="4" s="1"/>
  <c r="AP32" i="4" s="1"/>
  <c r="D35" i="28"/>
  <c r="D42" i="22"/>
  <c r="AL12" i="4"/>
  <c r="AL22" i="4" s="1"/>
  <c r="AL32" i="4" s="1"/>
  <c r="D14" i="24"/>
  <c r="D38" i="28"/>
  <c r="BA8" i="4"/>
  <c r="BA18" i="4" s="1"/>
  <c r="BA28" i="4" s="1"/>
  <c r="K36" i="27"/>
  <c r="K36" i="28"/>
  <c r="K36" i="32"/>
  <c r="K36" i="31"/>
  <c r="K36" i="20"/>
  <c r="K36" i="25"/>
  <c r="K36" i="24"/>
  <c r="K36" i="21"/>
  <c r="K36" i="29"/>
  <c r="K36" i="26"/>
  <c r="K36" i="22"/>
  <c r="K36" i="30"/>
  <c r="K36" i="23"/>
  <c r="K36" i="19"/>
  <c r="K36" i="18"/>
  <c r="K36" i="16"/>
  <c r="D35" i="24"/>
  <c r="BC8" i="4"/>
  <c r="BC18" i="4" s="1"/>
  <c r="BC28" i="4" s="1"/>
  <c r="N42" i="27"/>
  <c r="N42" i="28"/>
  <c r="N42" i="32"/>
  <c r="N42" i="31"/>
  <c r="N42" i="25"/>
  <c r="N42" i="30"/>
  <c r="N42" i="20"/>
  <c r="N42" i="29"/>
  <c r="N42" i="24"/>
  <c r="N42" i="22"/>
  <c r="N42" i="23"/>
  <c r="N42" i="26"/>
  <c r="N42" i="21"/>
  <c r="N42" i="18"/>
  <c r="N42" i="19"/>
  <c r="N42" i="16"/>
  <c r="D40" i="24"/>
  <c r="AP7" i="4"/>
  <c r="AP17" i="4" s="1"/>
  <c r="AP27" i="4" s="1"/>
  <c r="L20" i="4" s="1"/>
  <c r="D38" i="18"/>
  <c r="AM8" i="4"/>
  <c r="AM18" i="4" s="1"/>
  <c r="AM28" i="4" s="1"/>
  <c r="D15" i="22"/>
  <c r="D36" i="23"/>
  <c r="I39" i="28"/>
  <c r="I39" i="32"/>
  <c r="I39" i="27"/>
  <c r="I39" i="20"/>
  <c r="I39" i="31"/>
  <c r="I39" i="25"/>
  <c r="I39" i="30"/>
  <c r="I39" i="29"/>
  <c r="I39" i="26"/>
  <c r="I39" i="21"/>
  <c r="I39" i="22"/>
  <c r="I39" i="19"/>
  <c r="I39" i="24"/>
  <c r="I39" i="18"/>
  <c r="I39" i="23"/>
  <c r="I39" i="16"/>
  <c r="D40" i="25"/>
  <c r="D39" i="30"/>
  <c r="D41" i="29"/>
  <c r="AN7" i="4"/>
  <c r="AN17" i="4" s="1"/>
  <c r="AN27" i="4" s="1"/>
  <c r="D19" i="23"/>
  <c r="D13" i="18"/>
  <c r="D13" i="19"/>
  <c r="D18" i="22"/>
  <c r="D14" i="28"/>
  <c r="G15" i="30"/>
  <c r="G15" i="25"/>
  <c r="G15" i="18"/>
  <c r="G15" i="19"/>
  <c r="G37" i="27"/>
  <c r="G37" i="28"/>
  <c r="G37" i="32"/>
  <c r="G37" i="20"/>
  <c r="G37" i="31"/>
  <c r="G37" i="30"/>
  <c r="G37" i="25"/>
  <c r="G37" i="24"/>
  <c r="G37" i="29"/>
  <c r="G37" i="22"/>
  <c r="G37" i="26"/>
  <c r="G37" i="23"/>
  <c r="G37" i="21"/>
  <c r="G37" i="18"/>
  <c r="G37" i="19"/>
  <c r="G37" i="16"/>
  <c r="F39" i="27"/>
  <c r="F39" i="28"/>
  <c r="F39" i="20"/>
  <c r="F39" i="32"/>
  <c r="F39" i="31"/>
  <c r="F39" i="25"/>
  <c r="F39" i="30"/>
  <c r="F39" i="24"/>
  <c r="F39" i="29"/>
  <c r="F39" i="22"/>
  <c r="F39" i="26"/>
  <c r="F39" i="23"/>
  <c r="F39" i="21"/>
  <c r="F39" i="19"/>
  <c r="F39" i="16"/>
  <c r="F39" i="18"/>
  <c r="D42" i="28"/>
  <c r="G36" i="28"/>
  <c r="G36" i="27"/>
  <c r="G36" i="32"/>
  <c r="G36" i="31"/>
  <c r="G36" i="20"/>
  <c r="G36" i="25"/>
  <c r="G36" i="30"/>
  <c r="G36" i="24"/>
  <c r="G36" i="29"/>
  <c r="G36" i="26"/>
  <c r="G36" i="21"/>
  <c r="G36" i="22"/>
  <c r="G36" i="23"/>
  <c r="G36" i="19"/>
  <c r="G36" i="18"/>
  <c r="G36" i="16"/>
  <c r="AZ7" i="4"/>
  <c r="AZ17" i="4" s="1"/>
  <c r="AZ27" i="4" s="1"/>
  <c r="D13" i="24"/>
  <c r="AO11" i="4"/>
  <c r="AO21" i="4" s="1"/>
  <c r="AO31" i="4" s="1"/>
  <c r="AQ12" i="4"/>
  <c r="AQ22" i="4" s="1"/>
  <c r="AQ32" i="4" s="1"/>
  <c r="D36" i="18"/>
  <c r="D38" i="22"/>
  <c r="L22" i="4"/>
  <c r="AO12" i="4"/>
  <c r="AO22" i="4" s="1"/>
  <c r="AO32" i="4" s="1"/>
  <c r="K25" i="4" s="1"/>
  <c r="D36" i="30"/>
  <c r="D35" i="18"/>
  <c r="BE8" i="4"/>
  <c r="BE18" i="4" s="1"/>
  <c r="BE28" i="4" s="1"/>
  <c r="AW8" i="4"/>
  <c r="AW18" i="4" s="1"/>
  <c r="AW28" i="4" s="1"/>
  <c r="AS8" i="4"/>
  <c r="AS18" i="4" s="1"/>
  <c r="AS28" i="4" s="1"/>
  <c r="AK8" i="4"/>
  <c r="AK18" i="4" s="1"/>
  <c r="AK28" i="4" s="1"/>
  <c r="D36" i="28"/>
  <c r="E43" i="28"/>
  <c r="E43" i="27"/>
  <c r="E43" i="32"/>
  <c r="E43" i="20"/>
  <c r="E43" i="31"/>
  <c r="E43" i="25"/>
  <c r="E43" i="30"/>
  <c r="E43" i="29"/>
  <c r="E43" i="24"/>
  <c r="E43" i="21"/>
  <c r="E43" i="26"/>
  <c r="E43" i="23"/>
  <c r="E43" i="19"/>
  <c r="E43" i="22"/>
  <c r="E43" i="18"/>
  <c r="E43" i="16"/>
  <c r="K27" i="4"/>
  <c r="BB8" i="4"/>
  <c r="BB18" i="4" s="1"/>
  <c r="BB28" i="4" s="1"/>
  <c r="AP11" i="4"/>
  <c r="AP21" i="4" s="1"/>
  <c r="AP31" i="4" s="1"/>
  <c r="D14" i="30"/>
  <c r="D39" i="22"/>
  <c r="D41" i="31"/>
  <c r="AM11" i="4"/>
  <c r="AM21" i="4" s="1"/>
  <c r="AM31" i="4" s="1"/>
  <c r="D40" i="28"/>
  <c r="D39" i="25"/>
  <c r="D38" i="24"/>
  <c r="AL11" i="4"/>
  <c r="AL21" i="4" s="1"/>
  <c r="AL31" i="4" s="1"/>
  <c r="AV11" i="4"/>
  <c r="AV21" i="4" s="1"/>
  <c r="AV31" i="4" s="1"/>
  <c r="F24" i="4" s="1"/>
  <c r="D40" i="23"/>
  <c r="D41" i="18"/>
  <c r="AZ8" i="4"/>
  <c r="AZ18" i="4" s="1"/>
  <c r="AZ28" i="4" s="1"/>
  <c r="J21" i="4" s="1"/>
  <c r="AN11" i="4"/>
  <c r="AN21" i="4" s="1"/>
  <c r="AN31" i="4" s="1"/>
  <c r="D15" i="23"/>
  <c r="AR8" i="4"/>
  <c r="AR18" i="4" s="1"/>
  <c r="AR28" i="4" s="1"/>
  <c r="BD12" i="4"/>
  <c r="BD22" i="4" s="1"/>
  <c r="BD32" i="4" s="1"/>
  <c r="N25" i="4" s="1"/>
  <c r="BD10" i="4"/>
  <c r="BD20" i="4" s="1"/>
  <c r="BD30" i="4" s="1"/>
  <c r="D16" i="20"/>
  <c r="D18" i="30"/>
  <c r="D19" i="24"/>
  <c r="D19" i="25"/>
  <c r="D13" i="30"/>
  <c r="D16" i="22"/>
  <c r="D18" i="20"/>
  <c r="D18" i="21"/>
  <c r="D20" i="18"/>
  <c r="D15" i="26"/>
  <c r="K20" i="28" l="1"/>
  <c r="K20" i="26"/>
  <c r="K20" i="20"/>
  <c r="K20" i="32"/>
  <c r="K20" i="22"/>
  <c r="K20" i="21"/>
  <c r="K20" i="24"/>
  <c r="K20" i="31"/>
  <c r="K20" i="19"/>
  <c r="K20" i="23"/>
  <c r="K20" i="16"/>
  <c r="K20" i="27"/>
  <c r="K20" i="25"/>
  <c r="K20" i="30"/>
  <c r="K20" i="18"/>
  <c r="K20" i="29"/>
  <c r="L20" i="25"/>
  <c r="L20" i="21"/>
  <c r="L20" i="27"/>
  <c r="L20" i="22"/>
  <c r="L20" i="32"/>
  <c r="L20" i="19"/>
  <c r="L20" i="31"/>
  <c r="L20" i="18"/>
  <c r="L20" i="20"/>
  <c r="L20" i="16"/>
  <c r="L20" i="26"/>
  <c r="L20" i="30"/>
  <c r="L20" i="24"/>
  <c r="L15" i="18"/>
  <c r="O25" i="4"/>
  <c r="N18" i="20" s="1"/>
  <c r="L15" i="23"/>
  <c r="L15" i="25"/>
  <c r="H20" i="4"/>
  <c r="G20" i="30"/>
  <c r="G20" i="27"/>
  <c r="I20" i="20"/>
  <c r="L15" i="19"/>
  <c r="L15" i="31"/>
  <c r="G20" i="18"/>
  <c r="G20" i="26"/>
  <c r="I20" i="27"/>
  <c r="M21" i="4"/>
  <c r="L15" i="22"/>
  <c r="L15" i="27"/>
  <c r="G20" i="19"/>
  <c r="G20" i="29"/>
  <c r="L15" i="26"/>
  <c r="L15" i="28"/>
  <c r="G20" i="16"/>
  <c r="G20" i="25"/>
  <c r="L15" i="20"/>
  <c r="L15" i="24"/>
  <c r="G20" i="23"/>
  <c r="G20" i="31"/>
  <c r="BC10" i="4"/>
  <c r="BC20" i="4" s="1"/>
  <c r="BC30" i="4" s="1"/>
  <c r="M23" i="4" s="1"/>
  <c r="L16" i="21" s="1"/>
  <c r="L15" i="29"/>
  <c r="G20" i="22"/>
  <c r="I20" i="16"/>
  <c r="N15" i="30"/>
  <c r="N15" i="27"/>
  <c r="N15" i="21"/>
  <c r="BA10" i="4"/>
  <c r="BA20" i="4" s="1"/>
  <c r="BA30" i="4" s="1"/>
  <c r="I43" i="30"/>
  <c r="I43" i="32"/>
  <c r="I43" i="21"/>
  <c r="F37" i="24"/>
  <c r="F37" i="18"/>
  <c r="F37" i="19"/>
  <c r="F37" i="27"/>
  <c r="F37" i="29"/>
  <c r="F37" i="20"/>
  <c r="F37" i="21"/>
  <c r="F37" i="32"/>
  <c r="F37" i="22"/>
  <c r="F37" i="28"/>
  <c r="F37" i="26"/>
  <c r="F37" i="31"/>
  <c r="F37" i="23"/>
  <c r="F37" i="25"/>
  <c r="F37" i="30"/>
  <c r="F37" i="16"/>
  <c r="G43" i="28"/>
  <c r="G43" i="29"/>
  <c r="G43" i="26"/>
  <c r="G43" i="32"/>
  <c r="G43" i="21"/>
  <c r="G43" i="20"/>
  <c r="G43" i="22"/>
  <c r="G43" i="31"/>
  <c r="G43" i="23"/>
  <c r="G43" i="19"/>
  <c r="G43" i="30"/>
  <c r="G43" i="18"/>
  <c r="G43" i="25"/>
  <c r="G43" i="16"/>
  <c r="G43" i="27"/>
  <c r="G43" i="24"/>
  <c r="AM10" i="4"/>
  <c r="AM20" i="4" s="1"/>
  <c r="AM30" i="4" s="1"/>
  <c r="I23" i="4" s="1"/>
  <c r="J37" i="31"/>
  <c r="J37" i="22"/>
  <c r="J37" i="27"/>
  <c r="J37" i="32"/>
  <c r="J37" i="19"/>
  <c r="J37" i="25"/>
  <c r="J37" i="18"/>
  <c r="J37" i="24"/>
  <c r="J37" i="23"/>
  <c r="J37" i="30"/>
  <c r="J37" i="16"/>
  <c r="J37" i="28"/>
  <c r="J37" i="29"/>
  <c r="J37" i="20"/>
  <c r="J37" i="21"/>
  <c r="J37" i="26"/>
  <c r="H37" i="30"/>
  <c r="H37" i="16"/>
  <c r="H37" i="24"/>
  <c r="H37" i="18"/>
  <c r="H37" i="31"/>
  <c r="H37" i="29"/>
  <c r="H37" i="21"/>
  <c r="H37" i="27"/>
  <c r="H37" i="22"/>
  <c r="H37" i="28"/>
  <c r="H37" i="26"/>
  <c r="H37" i="20"/>
  <c r="H37" i="23"/>
  <c r="H37" i="25"/>
  <c r="H37" i="19"/>
  <c r="H37" i="32"/>
  <c r="N15" i="23"/>
  <c r="N15" i="31"/>
  <c r="N15" i="29"/>
  <c r="N15" i="32"/>
  <c r="N15" i="22"/>
  <c r="N15" i="28"/>
  <c r="N15" i="26"/>
  <c r="N15" i="24"/>
  <c r="N15" i="18"/>
  <c r="N15" i="25"/>
  <c r="N15" i="19"/>
  <c r="N15" i="20"/>
  <c r="F15" i="19"/>
  <c r="F15" i="31"/>
  <c r="F15" i="29"/>
  <c r="F15" i="25"/>
  <c r="F15" i="26"/>
  <c r="F15" i="30"/>
  <c r="F15" i="23"/>
  <c r="F15" i="24"/>
  <c r="F15" i="16"/>
  <c r="F15" i="22"/>
  <c r="F15" i="20"/>
  <c r="F15" i="18"/>
  <c r="F15" i="28"/>
  <c r="F15" i="27"/>
  <c r="F15" i="21"/>
  <c r="F15" i="32"/>
  <c r="I20" i="25"/>
  <c r="J15" i="24"/>
  <c r="I20" i="29"/>
  <c r="I20" i="30"/>
  <c r="J15" i="28"/>
  <c r="I20" i="23"/>
  <c r="J15" i="23"/>
  <c r="L15" i="21"/>
  <c r="N15" i="16"/>
  <c r="L20" i="29"/>
  <c r="L20" i="28"/>
  <c r="I20" i="24"/>
  <c r="J15" i="29"/>
  <c r="L20" i="23"/>
  <c r="I20" i="18"/>
  <c r="I20" i="28"/>
  <c r="J15" i="27"/>
  <c r="H23" i="4"/>
  <c r="G16" i="19" s="1"/>
  <c r="H13" i="24"/>
  <c r="H13" i="19"/>
  <c r="H13" i="16"/>
  <c r="H13" i="32"/>
  <c r="G15" i="23"/>
  <c r="G15" i="31"/>
  <c r="AW13" i="4"/>
  <c r="AW23" i="4" s="1"/>
  <c r="AW33" i="4" s="1"/>
  <c r="H20" i="26"/>
  <c r="H20" i="27"/>
  <c r="AL13" i="4"/>
  <c r="AL23" i="4" s="1"/>
  <c r="AL33" i="4" s="1"/>
  <c r="H26" i="4" s="1"/>
  <c r="G19" i="23" s="1"/>
  <c r="BB13" i="4"/>
  <c r="BB23" i="4" s="1"/>
  <c r="BB33" i="4" s="1"/>
  <c r="G15" i="21"/>
  <c r="G15" i="32"/>
  <c r="M20" i="4"/>
  <c r="L13" i="29" s="1"/>
  <c r="H20" i="22"/>
  <c r="J15" i="18"/>
  <c r="J15" i="31"/>
  <c r="AP13" i="4"/>
  <c r="AP23" i="4" s="1"/>
  <c r="AP33" i="4" s="1"/>
  <c r="AM13" i="4"/>
  <c r="AM23" i="4" s="1"/>
  <c r="AM33" i="4" s="1"/>
  <c r="G15" i="26"/>
  <c r="G15" i="20"/>
  <c r="F21" i="4"/>
  <c r="E14" i="27" s="1"/>
  <c r="H20" i="21"/>
  <c r="F23" i="4"/>
  <c r="E16" i="31" s="1"/>
  <c r="G15" i="24"/>
  <c r="H20" i="24"/>
  <c r="G15" i="28"/>
  <c r="H20" i="30"/>
  <c r="J15" i="30"/>
  <c r="AQ13" i="4"/>
  <c r="AQ23" i="4" s="1"/>
  <c r="AQ33" i="4" s="1"/>
  <c r="M26" i="4" s="1"/>
  <c r="AY13" i="4"/>
  <c r="AY23" i="4" s="1"/>
  <c r="AY33" i="4" s="1"/>
  <c r="G15" i="22"/>
  <c r="G15" i="27"/>
  <c r="G15" i="16"/>
  <c r="BE13" i="4"/>
  <c r="BE23" i="4" s="1"/>
  <c r="BE33" i="4" s="1"/>
  <c r="O26" i="4" s="1"/>
  <c r="BA13" i="4"/>
  <c r="BA23" i="4" s="1"/>
  <c r="BA33" i="4" s="1"/>
  <c r="H20" i="18"/>
  <c r="H20" i="25"/>
  <c r="J15" i="26"/>
  <c r="AR13" i="4"/>
  <c r="AR23" i="4" s="1"/>
  <c r="AR33" i="4" s="1"/>
  <c r="N26" i="4" s="1"/>
  <c r="AK13" i="4"/>
  <c r="AK23" i="4" s="1"/>
  <c r="AK33" i="4" s="1"/>
  <c r="H20" i="16"/>
  <c r="H20" i="20"/>
  <c r="M20" i="30"/>
  <c r="M20" i="18"/>
  <c r="M20" i="29"/>
  <c r="M20" i="28"/>
  <c r="M20" i="24"/>
  <c r="M20" i="27"/>
  <c r="M20" i="21"/>
  <c r="M20" i="31"/>
  <c r="M20" i="19"/>
  <c r="M20" i="20"/>
  <c r="M20" i="22"/>
  <c r="M20" i="32"/>
  <c r="M20" i="25"/>
  <c r="M20" i="23"/>
  <c r="M20" i="16"/>
  <c r="M20" i="26"/>
  <c r="G24" i="4"/>
  <c r="F17" i="28" s="1"/>
  <c r="E15" i="16"/>
  <c r="E15" i="29"/>
  <c r="F20" i="4"/>
  <c r="E13" i="32" s="1"/>
  <c r="E16" i="19"/>
  <c r="H20" i="23"/>
  <c r="H20" i="31"/>
  <c r="I20" i="26"/>
  <c r="I20" i="31"/>
  <c r="H13" i="29"/>
  <c r="J15" i="19"/>
  <c r="J15" i="25"/>
  <c r="AN13" i="4"/>
  <c r="AN23" i="4" s="1"/>
  <c r="AN33" i="4" s="1"/>
  <c r="J26" i="4" s="1"/>
  <c r="I19" i="28" s="1"/>
  <c r="H13" i="25"/>
  <c r="AO13" i="4"/>
  <c r="AO23" i="4" s="1"/>
  <c r="AO33" i="4" s="1"/>
  <c r="E15" i="21"/>
  <c r="H20" i="29"/>
  <c r="I20" i="21"/>
  <c r="H13" i="31"/>
  <c r="J15" i="21"/>
  <c r="AV13" i="4"/>
  <c r="AV23" i="4" s="1"/>
  <c r="AV33" i="4" s="1"/>
  <c r="AJ13" i="4"/>
  <c r="AJ23" i="4" s="1"/>
  <c r="AJ33" i="4" s="1"/>
  <c r="K23" i="4"/>
  <c r="H13" i="27"/>
  <c r="H13" i="21"/>
  <c r="N20" i="25"/>
  <c r="N20" i="19"/>
  <c r="N20" i="30"/>
  <c r="N20" i="23"/>
  <c r="N20" i="29"/>
  <c r="N20" i="18"/>
  <c r="N20" i="31"/>
  <c r="N20" i="16"/>
  <c r="N20" i="28"/>
  <c r="N20" i="24"/>
  <c r="N20" i="27"/>
  <c r="N20" i="21"/>
  <c r="N20" i="20"/>
  <c r="N20" i="32"/>
  <c r="N20" i="26"/>
  <c r="N20" i="22"/>
  <c r="G16" i="30"/>
  <c r="G16" i="29"/>
  <c r="G16" i="28"/>
  <c r="H13" i="26"/>
  <c r="H13" i="20"/>
  <c r="M43" i="28"/>
  <c r="M43" i="26"/>
  <c r="M43" i="27"/>
  <c r="M43" i="21"/>
  <c r="M43" i="32"/>
  <c r="M43" i="24"/>
  <c r="M43" i="20"/>
  <c r="M43" i="19"/>
  <c r="M43" i="25"/>
  <c r="M43" i="22"/>
  <c r="M43" i="16"/>
  <c r="M43" i="31"/>
  <c r="M43" i="23"/>
  <c r="M43" i="29"/>
  <c r="M43" i="30"/>
  <c r="M43" i="18"/>
  <c r="N23" i="4"/>
  <c r="M16" i="30" s="1"/>
  <c r="H13" i="22"/>
  <c r="H13" i="28"/>
  <c r="O20" i="4"/>
  <c r="N13" i="30" s="1"/>
  <c r="H13" i="18"/>
  <c r="H13" i="30"/>
  <c r="H13" i="23"/>
  <c r="K43" i="28"/>
  <c r="K43" i="26"/>
  <c r="K43" i="22"/>
  <c r="K43" i="32"/>
  <c r="K43" i="27"/>
  <c r="K43" i="25"/>
  <c r="K43" i="23"/>
  <c r="K43" i="30"/>
  <c r="K43" i="21"/>
  <c r="K43" i="20"/>
  <c r="K43" i="18"/>
  <c r="K43" i="31"/>
  <c r="K43" i="29"/>
  <c r="K43" i="19"/>
  <c r="K43" i="24"/>
  <c r="K43" i="16"/>
  <c r="N43" i="32"/>
  <c r="N43" i="22"/>
  <c r="N43" i="21"/>
  <c r="N43" i="25"/>
  <c r="N43" i="26"/>
  <c r="N43" i="29"/>
  <c r="N43" i="23"/>
  <c r="N43" i="20"/>
  <c r="N43" i="19"/>
  <c r="N43" i="31"/>
  <c r="N43" i="16"/>
  <c r="N43" i="30"/>
  <c r="N43" i="18"/>
  <c r="N43" i="28"/>
  <c r="N43" i="24"/>
  <c r="N43" i="27"/>
  <c r="F43" i="29"/>
  <c r="F43" i="16"/>
  <c r="F43" i="30"/>
  <c r="F43" i="18"/>
  <c r="F43" i="28"/>
  <c r="F43" i="24"/>
  <c r="F43" i="31"/>
  <c r="F43" i="27"/>
  <c r="F43" i="21"/>
  <c r="F43" i="19"/>
  <c r="F43" i="32"/>
  <c r="F43" i="26"/>
  <c r="F43" i="20"/>
  <c r="F43" i="22"/>
  <c r="F43" i="25"/>
  <c r="F43" i="23"/>
  <c r="K21" i="4"/>
  <c r="J14" i="25" s="1"/>
  <c r="J43" i="31"/>
  <c r="J43" i="19"/>
  <c r="J43" i="25"/>
  <c r="J43" i="21"/>
  <c r="J43" i="29"/>
  <c r="J43" i="16"/>
  <c r="J43" i="23"/>
  <c r="J43" i="24"/>
  <c r="J43" i="18"/>
  <c r="J43" i="27"/>
  <c r="J43" i="30"/>
  <c r="J43" i="32"/>
  <c r="J43" i="28"/>
  <c r="J43" i="26"/>
  <c r="J43" i="20"/>
  <c r="J43" i="22"/>
  <c r="L43" i="25"/>
  <c r="L43" i="23"/>
  <c r="L43" i="24"/>
  <c r="L43" i="18"/>
  <c r="L43" i="30"/>
  <c r="L43" i="16"/>
  <c r="L43" i="31"/>
  <c r="L43" i="28"/>
  <c r="L43" i="29"/>
  <c r="L43" i="20"/>
  <c r="L43" i="26"/>
  <c r="L43" i="27"/>
  <c r="L43" i="21"/>
  <c r="L43" i="32"/>
  <c r="L43" i="22"/>
  <c r="L43" i="19"/>
  <c r="F20" i="31"/>
  <c r="F20" i="23"/>
  <c r="F20" i="30"/>
  <c r="F20" i="18"/>
  <c r="F20" i="29"/>
  <c r="F20" i="16"/>
  <c r="F20" i="20"/>
  <c r="F20" i="28"/>
  <c r="F20" i="24"/>
  <c r="F20" i="27"/>
  <c r="F20" i="26"/>
  <c r="F20" i="32"/>
  <c r="F20" i="21"/>
  <c r="F20" i="19"/>
  <c r="F20" i="25"/>
  <c r="F20" i="22"/>
  <c r="I16" i="20"/>
  <c r="I16" i="21"/>
  <c r="I16" i="31"/>
  <c r="I16" i="23"/>
  <c r="I16" i="25"/>
  <c r="I16" i="18"/>
  <c r="I16" i="32"/>
  <c r="I16" i="29"/>
  <c r="I16" i="16"/>
  <c r="I16" i="26"/>
  <c r="I16" i="19"/>
  <c r="I16" i="27"/>
  <c r="I16" i="24"/>
  <c r="I16" i="28"/>
  <c r="I16" i="30"/>
  <c r="I16" i="22"/>
  <c r="N21" i="4"/>
  <c r="M14" i="29" s="1"/>
  <c r="L23" i="4"/>
  <c r="AS6" i="4"/>
  <c r="AS16" i="4" s="1"/>
  <c r="AS26" i="4" s="1"/>
  <c r="AX6" i="4"/>
  <c r="AX16" i="4" s="1"/>
  <c r="AX26" i="4" s="1"/>
  <c r="BB6" i="4"/>
  <c r="BB16" i="4" s="1"/>
  <c r="BB26" i="4" s="1"/>
  <c r="AN6" i="4"/>
  <c r="AN16" i="4" s="1"/>
  <c r="AN26" i="4" s="1"/>
  <c r="AV6" i="4"/>
  <c r="AV16" i="4" s="1"/>
  <c r="AV26" i="4" s="1"/>
  <c r="AP6" i="4"/>
  <c r="AP16" i="4" s="1"/>
  <c r="AP26" i="4" s="1"/>
  <c r="BC6" i="4"/>
  <c r="BC16" i="4" s="1"/>
  <c r="BC26" i="4" s="1"/>
  <c r="BA6" i="4"/>
  <c r="BA16" i="4" s="1"/>
  <c r="BA26" i="4" s="1"/>
  <c r="BD6" i="4"/>
  <c r="BD16" i="4" s="1"/>
  <c r="BD26" i="4" s="1"/>
  <c r="AJ6" i="4"/>
  <c r="AJ16" i="4" s="1"/>
  <c r="AJ26" i="4" s="1"/>
  <c r="AW6" i="4"/>
  <c r="AW16" i="4" s="1"/>
  <c r="AW26" i="4" s="1"/>
  <c r="AZ6" i="4"/>
  <c r="AZ16" i="4" s="1"/>
  <c r="AZ26" i="4" s="1"/>
  <c r="J19" i="4" s="1"/>
  <c r="I12" i="29" s="1"/>
  <c r="AQ6" i="4"/>
  <c r="AQ16" i="4" s="1"/>
  <c r="AQ26" i="4" s="1"/>
  <c r="AO6" i="4"/>
  <c r="AO16" i="4" s="1"/>
  <c r="AO26" i="4" s="1"/>
  <c r="AK6" i="4"/>
  <c r="AK16" i="4" s="1"/>
  <c r="AK26" i="4" s="1"/>
  <c r="AM6" i="4"/>
  <c r="AM16" i="4" s="1"/>
  <c r="AM26" i="4" s="1"/>
  <c r="AL6" i="4"/>
  <c r="AL16" i="4" s="1"/>
  <c r="AL26" i="4" s="1"/>
  <c r="AR6" i="4"/>
  <c r="AR16" i="4" s="1"/>
  <c r="AR26" i="4" s="1"/>
  <c r="AY6" i="4"/>
  <c r="AY16" i="4" s="1"/>
  <c r="AY26" i="4" s="1"/>
  <c r="BE6" i="4"/>
  <c r="BE16" i="4" s="1"/>
  <c r="BE26" i="4" s="1"/>
  <c r="F25" i="4"/>
  <c r="E18" i="25" s="1"/>
  <c r="O23" i="4"/>
  <c r="N16" i="28" s="1"/>
  <c r="O24" i="4"/>
  <c r="N17" i="25" s="1"/>
  <c r="I21" i="4"/>
  <c r="H14" i="31" s="1"/>
  <c r="M24" i="4"/>
  <c r="L17" i="28" s="1"/>
  <c r="I18" i="27"/>
  <c r="I18" i="28"/>
  <c r="I18" i="32"/>
  <c r="I18" i="20"/>
  <c r="I18" i="31"/>
  <c r="I18" i="29"/>
  <c r="I18" i="26"/>
  <c r="I18" i="30"/>
  <c r="I18" i="25"/>
  <c r="I18" i="24"/>
  <c r="I18" i="22"/>
  <c r="I18" i="23"/>
  <c r="I18" i="21"/>
  <c r="I18" i="16"/>
  <c r="I18" i="19"/>
  <c r="I18" i="18"/>
  <c r="E13" i="27"/>
  <c r="E13" i="28"/>
  <c r="E13" i="25"/>
  <c r="E13" i="30"/>
  <c r="E13" i="24"/>
  <c r="E13" i="21"/>
  <c r="E13" i="16"/>
  <c r="E13" i="19"/>
  <c r="G14" i="28"/>
  <c r="G14" i="32"/>
  <c r="G14" i="27"/>
  <c r="G14" i="20"/>
  <c r="G14" i="30"/>
  <c r="G14" i="29"/>
  <c r="G14" i="31"/>
  <c r="G14" i="21"/>
  <c r="G14" i="25"/>
  <c r="G14" i="24"/>
  <c r="G14" i="26"/>
  <c r="G14" i="23"/>
  <c r="G14" i="22"/>
  <c r="G14" i="18"/>
  <c r="G14" i="16"/>
  <c r="G14" i="19"/>
  <c r="L13" i="24"/>
  <c r="J18" i="27"/>
  <c r="J18" i="28"/>
  <c r="J18" i="32"/>
  <c r="J18" i="20"/>
  <c r="J18" i="31"/>
  <c r="J18" i="25"/>
  <c r="J18" i="30"/>
  <c r="J18" i="24"/>
  <c r="J18" i="21"/>
  <c r="J18" i="29"/>
  <c r="J18" i="22"/>
  <c r="J18" i="23"/>
  <c r="J18" i="26"/>
  <c r="J18" i="19"/>
  <c r="J18" i="16"/>
  <c r="J18" i="18"/>
  <c r="G13" i="27"/>
  <c r="G13" i="28"/>
  <c r="G13" i="32"/>
  <c r="G13" i="20"/>
  <c r="G13" i="31"/>
  <c r="G13" i="30"/>
  <c r="G13" i="25"/>
  <c r="G13" i="29"/>
  <c r="G13" i="24"/>
  <c r="G13" i="22"/>
  <c r="G13" i="26"/>
  <c r="G13" i="21"/>
  <c r="G13" i="23"/>
  <c r="G13" i="18"/>
  <c r="G13" i="19"/>
  <c r="G13" i="16"/>
  <c r="I14" i="27"/>
  <c r="I14" i="28"/>
  <c r="I14" i="32"/>
  <c r="I14" i="20"/>
  <c r="I14" i="31"/>
  <c r="I14" i="29"/>
  <c r="I14" i="30"/>
  <c r="I14" i="26"/>
  <c r="I14" i="24"/>
  <c r="I14" i="25"/>
  <c r="I14" i="22"/>
  <c r="I14" i="21"/>
  <c r="I14" i="23"/>
  <c r="I14" i="16"/>
  <c r="I14" i="18"/>
  <c r="I14" i="19"/>
  <c r="E18" i="31"/>
  <c r="E18" i="21"/>
  <c r="K13" i="28"/>
  <c r="K13" i="32"/>
  <c r="K13" i="27"/>
  <c r="K13" i="20"/>
  <c r="K13" i="31"/>
  <c r="K13" i="30"/>
  <c r="K13" i="25"/>
  <c r="K13" i="29"/>
  <c r="K13" i="26"/>
  <c r="K13" i="21"/>
  <c r="K13" i="24"/>
  <c r="K13" i="22"/>
  <c r="K13" i="23"/>
  <c r="K13" i="18"/>
  <c r="K13" i="19"/>
  <c r="K13" i="16"/>
  <c r="I25" i="4"/>
  <c r="M25" i="4"/>
  <c r="G23" i="4"/>
  <c r="J24" i="4"/>
  <c r="M13" i="27"/>
  <c r="M13" i="28"/>
  <c r="M13" i="32"/>
  <c r="M13" i="20"/>
  <c r="M13" i="31"/>
  <c r="M13" i="30"/>
  <c r="M13" i="29"/>
  <c r="M13" i="24"/>
  <c r="M13" i="22"/>
  <c r="M13" i="26"/>
  <c r="M13" i="21"/>
  <c r="M13" i="23"/>
  <c r="M13" i="25"/>
  <c r="M13" i="18"/>
  <c r="M13" i="16"/>
  <c r="M13" i="19"/>
  <c r="G21" i="4"/>
  <c r="I12" i="31"/>
  <c r="M17" i="27"/>
  <c r="M17" i="28"/>
  <c r="M17" i="32"/>
  <c r="M17" i="20"/>
  <c r="M17" i="31"/>
  <c r="M17" i="25"/>
  <c r="M17" i="29"/>
  <c r="M17" i="30"/>
  <c r="M17" i="26"/>
  <c r="M17" i="24"/>
  <c r="M17" i="22"/>
  <c r="M17" i="21"/>
  <c r="M17" i="23"/>
  <c r="M17" i="19"/>
  <c r="M17" i="16"/>
  <c r="M17" i="18"/>
  <c r="F17" i="27"/>
  <c r="F17" i="32"/>
  <c r="F17" i="31"/>
  <c r="F17" i="20"/>
  <c r="F17" i="25"/>
  <c r="F17" i="24"/>
  <c r="F17" i="21"/>
  <c r="F17" i="22"/>
  <c r="F17" i="23"/>
  <c r="F17" i="19"/>
  <c r="F17" i="29"/>
  <c r="F17" i="18"/>
  <c r="F17" i="16"/>
  <c r="M16" i="31"/>
  <c r="M16" i="19"/>
  <c r="E17" i="27"/>
  <c r="E17" i="28"/>
  <c r="E17" i="32"/>
  <c r="E17" i="20"/>
  <c r="E17" i="29"/>
  <c r="E17" i="26"/>
  <c r="E17" i="25"/>
  <c r="E17" i="24"/>
  <c r="E17" i="30"/>
  <c r="E17" i="31"/>
  <c r="E17" i="22"/>
  <c r="E17" i="23"/>
  <c r="E17" i="21"/>
  <c r="E17" i="18"/>
  <c r="E17" i="19"/>
  <c r="E17" i="16"/>
  <c r="O21" i="4"/>
  <c r="G25" i="4"/>
  <c r="K24" i="4"/>
  <c r="H24" i="4"/>
  <c r="M18" i="27"/>
  <c r="M18" i="28"/>
  <c r="M18" i="32"/>
  <c r="M18" i="20"/>
  <c r="M18" i="31"/>
  <c r="M18" i="25"/>
  <c r="M18" i="30"/>
  <c r="M18" i="24"/>
  <c r="M18" i="29"/>
  <c r="M18" i="26"/>
  <c r="M18" i="22"/>
  <c r="M18" i="21"/>
  <c r="M18" i="19"/>
  <c r="M18" i="23"/>
  <c r="M18" i="18"/>
  <c r="M18" i="16"/>
  <c r="N18" i="28"/>
  <c r="N18" i="32"/>
  <c r="N18" i="31"/>
  <c r="N18" i="26"/>
  <c r="N18" i="30"/>
  <c r="N18" i="22"/>
  <c r="E14" i="25"/>
  <c r="E14" i="18"/>
  <c r="I15" i="27"/>
  <c r="I15" i="28"/>
  <c r="I15" i="32"/>
  <c r="I15" i="20"/>
  <c r="I15" i="31"/>
  <c r="I15" i="25"/>
  <c r="I15" i="29"/>
  <c r="I15" i="26"/>
  <c r="I15" i="22"/>
  <c r="I15" i="24"/>
  <c r="I15" i="30"/>
  <c r="I15" i="21"/>
  <c r="I15" i="19"/>
  <c r="I15" i="23"/>
  <c r="I15" i="18"/>
  <c r="I15" i="16"/>
  <c r="I24" i="4"/>
  <c r="L21" i="4"/>
  <c r="J20" i="4"/>
  <c r="H25" i="4"/>
  <c r="L25" i="4"/>
  <c r="J13" i="28"/>
  <c r="J13" i="27"/>
  <c r="J13" i="31"/>
  <c r="J13" i="20"/>
  <c r="J13" i="25"/>
  <c r="J13" i="32"/>
  <c r="J13" i="30"/>
  <c r="J13" i="29"/>
  <c r="J13" i="26"/>
  <c r="J13" i="21"/>
  <c r="J13" i="22"/>
  <c r="J13" i="19"/>
  <c r="J13" i="24"/>
  <c r="J13" i="23"/>
  <c r="J13" i="18"/>
  <c r="J13" i="16"/>
  <c r="I19" i="27"/>
  <c r="I19" i="23"/>
  <c r="I19" i="16"/>
  <c r="J20" i="27"/>
  <c r="J20" i="28"/>
  <c r="J20" i="20"/>
  <c r="J20" i="32"/>
  <c r="J20" i="25"/>
  <c r="J20" i="31"/>
  <c r="J20" i="30"/>
  <c r="J20" i="24"/>
  <c r="J20" i="29"/>
  <c r="J20" i="22"/>
  <c r="J20" i="26"/>
  <c r="J20" i="19"/>
  <c r="J20" i="16"/>
  <c r="J20" i="23"/>
  <c r="J20" i="21"/>
  <c r="J20" i="18"/>
  <c r="L14" i="27"/>
  <c r="L14" i="28"/>
  <c r="L14" i="20"/>
  <c r="L14" i="32"/>
  <c r="L14" i="25"/>
  <c r="L14" i="31"/>
  <c r="L14" i="24"/>
  <c r="L14" i="29"/>
  <c r="L14" i="22"/>
  <c r="L14" i="26"/>
  <c r="L14" i="30"/>
  <c r="L14" i="19"/>
  <c r="L14" i="16"/>
  <c r="L14" i="18"/>
  <c r="L14" i="23"/>
  <c r="L14" i="21"/>
  <c r="H15" i="27"/>
  <c r="H15" i="28"/>
  <c r="H15" i="32"/>
  <c r="H15" i="31"/>
  <c r="H15" i="25"/>
  <c r="H15" i="20"/>
  <c r="H15" i="30"/>
  <c r="H15" i="24"/>
  <c r="H15" i="29"/>
  <c r="H15" i="22"/>
  <c r="H15" i="26"/>
  <c r="H15" i="21"/>
  <c r="H15" i="19"/>
  <c r="H15" i="23"/>
  <c r="H15" i="16"/>
  <c r="H15" i="18"/>
  <c r="G20" i="4"/>
  <c r="J14" i="28"/>
  <c r="J14" i="32"/>
  <c r="J14" i="31"/>
  <c r="J14" i="30"/>
  <c r="J14" i="24"/>
  <c r="J14" i="29"/>
  <c r="J14" i="22"/>
  <c r="J14" i="26"/>
  <c r="J14" i="23"/>
  <c r="J14" i="18"/>
  <c r="K15" i="28"/>
  <c r="K15" i="32"/>
  <c r="K15" i="27"/>
  <c r="K15" i="31"/>
  <c r="K15" i="20"/>
  <c r="K15" i="30"/>
  <c r="K15" i="29"/>
  <c r="K15" i="25"/>
  <c r="K15" i="24"/>
  <c r="K15" i="26"/>
  <c r="K15" i="21"/>
  <c r="K15" i="22"/>
  <c r="K15" i="23"/>
  <c r="K15" i="18"/>
  <c r="K15" i="16"/>
  <c r="K15" i="19"/>
  <c r="AC15" i="6"/>
  <c r="AE14" i="6"/>
  <c r="AD14" i="6"/>
  <c r="L24" i="4"/>
  <c r="N13" i="27"/>
  <c r="N13" i="20"/>
  <c r="N13" i="25"/>
  <c r="N13" i="24"/>
  <c r="N13" i="26"/>
  <c r="N13" i="16"/>
  <c r="E14" i="16" l="1"/>
  <c r="L13" i="30"/>
  <c r="L16" i="29"/>
  <c r="L16" i="24"/>
  <c r="E14" i="23"/>
  <c r="E14" i="32"/>
  <c r="N18" i="21"/>
  <c r="N18" i="27"/>
  <c r="M16" i="25"/>
  <c r="E18" i="20"/>
  <c r="L13" i="20"/>
  <c r="L16" i="23"/>
  <c r="L13" i="18"/>
  <c r="L16" i="20"/>
  <c r="L16" i="30"/>
  <c r="E14" i="28"/>
  <c r="N18" i="29"/>
  <c r="L13" i="31"/>
  <c r="L16" i="25"/>
  <c r="L16" i="18"/>
  <c r="L16" i="27"/>
  <c r="E14" i="24"/>
  <c r="L13" i="23"/>
  <c r="E14" i="22"/>
  <c r="N18" i="18"/>
  <c r="N18" i="25"/>
  <c r="L13" i="19"/>
  <c r="L13" i="27"/>
  <c r="L16" i="28"/>
  <c r="L16" i="31"/>
  <c r="L16" i="32"/>
  <c r="L16" i="19"/>
  <c r="M16" i="28"/>
  <c r="E14" i="29"/>
  <c r="N18" i="23"/>
  <c r="N18" i="24"/>
  <c r="L13" i="22"/>
  <c r="L13" i="28"/>
  <c r="L16" i="16"/>
  <c r="L16" i="26"/>
  <c r="L16" i="22"/>
  <c r="E14" i="20"/>
  <c r="E14" i="21"/>
  <c r="L13" i="25"/>
  <c r="N18" i="16"/>
  <c r="E14" i="30"/>
  <c r="N18" i="19"/>
  <c r="E18" i="16"/>
  <c r="L13" i="26"/>
  <c r="H16" i="27"/>
  <c r="H16" i="26"/>
  <c r="H16" i="25"/>
  <c r="H16" i="21"/>
  <c r="H16" i="20"/>
  <c r="H16" i="22"/>
  <c r="H16" i="31"/>
  <c r="H16" i="19"/>
  <c r="H16" i="32"/>
  <c r="H16" i="23"/>
  <c r="H16" i="30"/>
  <c r="H16" i="18"/>
  <c r="H16" i="24"/>
  <c r="H16" i="29"/>
  <c r="H16" i="16"/>
  <c r="H16" i="28"/>
  <c r="G16" i="27"/>
  <c r="E16" i="24"/>
  <c r="G16" i="32"/>
  <c r="G16" i="18"/>
  <c r="G19" i="18"/>
  <c r="I19" i="26"/>
  <c r="I19" i="21"/>
  <c r="I19" i="30"/>
  <c r="I19" i="31"/>
  <c r="M16" i="23"/>
  <c r="N17" i="31"/>
  <c r="I19" i="32"/>
  <c r="M16" i="22"/>
  <c r="N19" i="22"/>
  <c r="N19" i="20"/>
  <c r="N19" i="26"/>
  <c r="N19" i="32"/>
  <c r="N19" i="21"/>
  <c r="N19" i="18"/>
  <c r="N19" i="23"/>
  <c r="N19" i="30"/>
  <c r="N19" i="31"/>
  <c r="N19" i="25"/>
  <c r="N19" i="19"/>
  <c r="N19" i="24"/>
  <c r="N19" i="29"/>
  <c r="N19" i="28"/>
  <c r="N19" i="16"/>
  <c r="N19" i="27"/>
  <c r="J14" i="16"/>
  <c r="J14" i="20"/>
  <c r="I19" i="22"/>
  <c r="E14" i="19"/>
  <c r="E14" i="31"/>
  <c r="M16" i="27"/>
  <c r="E18" i="22"/>
  <c r="E13" i="31"/>
  <c r="M14" i="19"/>
  <c r="J14" i="21"/>
  <c r="J14" i="27"/>
  <c r="I19" i="25"/>
  <c r="E14" i="26"/>
  <c r="M16" i="26"/>
  <c r="N17" i="23"/>
  <c r="M14" i="21"/>
  <c r="E13" i="22"/>
  <c r="N13" i="31"/>
  <c r="I19" i="18"/>
  <c r="I19" i="24"/>
  <c r="F17" i="30"/>
  <c r="I12" i="26"/>
  <c r="N17" i="16"/>
  <c r="G16" i="20"/>
  <c r="N13" i="19"/>
  <c r="N13" i="32"/>
  <c r="I19" i="19"/>
  <c r="I19" i="20"/>
  <c r="L17" i="22"/>
  <c r="N17" i="26"/>
  <c r="I19" i="4"/>
  <c r="H12" i="31" s="1"/>
  <c r="G19" i="4"/>
  <c r="F12" i="23" s="1"/>
  <c r="G16" i="22"/>
  <c r="N17" i="24"/>
  <c r="N13" i="23"/>
  <c r="N17" i="20"/>
  <c r="G16" i="26"/>
  <c r="G16" i="25"/>
  <c r="N13" i="29"/>
  <c r="I19" i="29"/>
  <c r="F17" i="26"/>
  <c r="G16" i="24"/>
  <c r="G16" i="31"/>
  <c r="L17" i="29"/>
  <c r="N17" i="18"/>
  <c r="N17" i="32"/>
  <c r="M14" i="20"/>
  <c r="G19" i="30"/>
  <c r="G16" i="21"/>
  <c r="G16" i="16"/>
  <c r="G26" i="4"/>
  <c r="F19" i="31" s="1"/>
  <c r="L17" i="30"/>
  <c r="G19" i="21"/>
  <c r="L17" i="20"/>
  <c r="G19" i="16"/>
  <c r="I26" i="4"/>
  <c r="H19" i="25" s="1"/>
  <c r="G19" i="20"/>
  <c r="G19" i="24"/>
  <c r="I12" i="30"/>
  <c r="N17" i="29"/>
  <c r="G19" i="22"/>
  <c r="G19" i="25"/>
  <c r="G16" i="23"/>
  <c r="F26" i="4"/>
  <c r="E19" i="21" s="1"/>
  <c r="K26" i="4"/>
  <c r="J19" i="26" s="1"/>
  <c r="G19" i="28"/>
  <c r="L17" i="19"/>
  <c r="G19" i="29"/>
  <c r="M19" i="32"/>
  <c r="M19" i="21"/>
  <c r="M19" i="28"/>
  <c r="M19" i="22"/>
  <c r="M19" i="31"/>
  <c r="M19" i="26"/>
  <c r="M19" i="20"/>
  <c r="M19" i="23"/>
  <c r="M19" i="25"/>
  <c r="M19" i="19"/>
  <c r="M19" i="30"/>
  <c r="M19" i="16"/>
  <c r="M19" i="29"/>
  <c r="M19" i="24"/>
  <c r="M19" i="18"/>
  <c r="M19" i="27"/>
  <c r="N13" i="22"/>
  <c r="N13" i="28"/>
  <c r="E19" i="30"/>
  <c r="I12" i="18"/>
  <c r="I12" i="20"/>
  <c r="L17" i="25"/>
  <c r="M14" i="31"/>
  <c r="L13" i="21"/>
  <c r="L13" i="32"/>
  <c r="E13" i="18"/>
  <c r="E13" i="29"/>
  <c r="G19" i="27"/>
  <c r="G19" i="19"/>
  <c r="I12" i="16"/>
  <c r="I12" i="27"/>
  <c r="I12" i="21"/>
  <c r="M14" i="27"/>
  <c r="E13" i="23"/>
  <c r="E13" i="20"/>
  <c r="G19" i="26"/>
  <c r="G19" i="31"/>
  <c r="N13" i="21"/>
  <c r="L17" i="16"/>
  <c r="N13" i="18"/>
  <c r="I12" i="23"/>
  <c r="L17" i="18"/>
  <c r="L13" i="16"/>
  <c r="H14" i="18"/>
  <c r="E13" i="26"/>
  <c r="G19" i="32"/>
  <c r="H14" i="21"/>
  <c r="L26" i="4"/>
  <c r="H14" i="25"/>
  <c r="I12" i="25"/>
  <c r="E16" i="32"/>
  <c r="E16" i="25"/>
  <c r="E16" i="16"/>
  <c r="E16" i="30"/>
  <c r="E16" i="29"/>
  <c r="E16" i="26"/>
  <c r="E16" i="18"/>
  <c r="E16" i="22"/>
  <c r="E16" i="27"/>
  <c r="E16" i="21"/>
  <c r="E16" i="20"/>
  <c r="E16" i="28"/>
  <c r="E16" i="23"/>
  <c r="J19" i="20"/>
  <c r="J19" i="22"/>
  <c r="J19" i="31"/>
  <c r="J19" i="21"/>
  <c r="J19" i="28"/>
  <c r="H14" i="23"/>
  <c r="M16" i="24"/>
  <c r="M16" i="20"/>
  <c r="L17" i="26"/>
  <c r="L17" i="31"/>
  <c r="N16" i="16"/>
  <c r="E18" i="18"/>
  <c r="E18" i="32"/>
  <c r="H14" i="19"/>
  <c r="H14" i="27"/>
  <c r="O19" i="4"/>
  <c r="N12" i="19" s="1"/>
  <c r="M16" i="21"/>
  <c r="M16" i="32"/>
  <c r="L17" i="23"/>
  <c r="L17" i="32"/>
  <c r="N16" i="30"/>
  <c r="E18" i="19"/>
  <c r="H14" i="26"/>
  <c r="H14" i="28"/>
  <c r="H14" i="24"/>
  <c r="J14" i="19"/>
  <c r="E19" i="23"/>
  <c r="M16" i="18"/>
  <c r="M16" i="29"/>
  <c r="L17" i="21"/>
  <c r="L17" i="27"/>
  <c r="E18" i="29"/>
  <c r="H14" i="30"/>
  <c r="J16" i="24"/>
  <c r="J16" i="19"/>
  <c r="J16" i="20"/>
  <c r="J16" i="18"/>
  <c r="J16" i="30"/>
  <c r="J16" i="16"/>
  <c r="J16" i="27"/>
  <c r="J16" i="21"/>
  <c r="J16" i="28"/>
  <c r="J16" i="29"/>
  <c r="J16" i="32"/>
  <c r="J16" i="26"/>
  <c r="J16" i="31"/>
  <c r="J16" i="22"/>
  <c r="J16" i="25"/>
  <c r="J16" i="23"/>
  <c r="E19" i="22"/>
  <c r="M16" i="16"/>
  <c r="L17" i="24"/>
  <c r="E18" i="24"/>
  <c r="H14" i="20"/>
  <c r="H14" i="32"/>
  <c r="I12" i="22"/>
  <c r="I12" i="28"/>
  <c r="N17" i="22"/>
  <c r="N17" i="28"/>
  <c r="E18" i="26"/>
  <c r="E18" i="28"/>
  <c r="H14" i="16"/>
  <c r="H14" i="29"/>
  <c r="I12" i="24"/>
  <c r="I12" i="32"/>
  <c r="N17" i="21"/>
  <c r="N17" i="27"/>
  <c r="E18" i="30"/>
  <c r="E18" i="27"/>
  <c r="M19" i="4"/>
  <c r="L12" i="16" s="1"/>
  <c r="I12" i="19"/>
  <c r="N17" i="19"/>
  <c r="N17" i="30"/>
  <c r="E18" i="23"/>
  <c r="M14" i="26"/>
  <c r="H14" i="22"/>
  <c r="N16" i="18"/>
  <c r="N16" i="25"/>
  <c r="M14" i="24"/>
  <c r="M14" i="32"/>
  <c r="F19" i="4"/>
  <c r="N16" i="23"/>
  <c r="N16" i="24"/>
  <c r="M14" i="22"/>
  <c r="M14" i="28"/>
  <c r="N12" i="28"/>
  <c r="N12" i="26"/>
  <c r="N12" i="32"/>
  <c r="N16" i="19"/>
  <c r="H12" i="29"/>
  <c r="H12" i="16"/>
  <c r="H12" i="28"/>
  <c r="H12" i="26"/>
  <c r="H12" i="18"/>
  <c r="H12" i="21"/>
  <c r="H12" i="22"/>
  <c r="H12" i="19"/>
  <c r="H12" i="20"/>
  <c r="F12" i="31"/>
  <c r="F12" i="21"/>
  <c r="F12" i="27"/>
  <c r="F12" i="20"/>
  <c r="F12" i="19"/>
  <c r="F12" i="25"/>
  <c r="F12" i="29"/>
  <c r="F12" i="18"/>
  <c r="F12" i="26"/>
  <c r="F12" i="16"/>
  <c r="F12" i="32"/>
  <c r="F12" i="28"/>
  <c r="L19" i="4"/>
  <c r="N16" i="22"/>
  <c r="N16" i="32"/>
  <c r="M14" i="16"/>
  <c r="M14" i="30"/>
  <c r="H19" i="4"/>
  <c r="N16" i="21"/>
  <c r="N16" i="31"/>
  <c r="M14" i="18"/>
  <c r="M14" i="25"/>
  <c r="N19" i="4"/>
  <c r="N16" i="20"/>
  <c r="N16" i="26"/>
  <c r="N16" i="27"/>
  <c r="M14" i="23"/>
  <c r="K19" i="4"/>
  <c r="K16" i="32"/>
  <c r="K16" i="23"/>
  <c r="K16" i="30"/>
  <c r="K16" i="18"/>
  <c r="K16" i="25"/>
  <c r="K16" i="19"/>
  <c r="K16" i="29"/>
  <c r="K16" i="16"/>
  <c r="K16" i="27"/>
  <c r="K16" i="24"/>
  <c r="K16" i="28"/>
  <c r="K16" i="26"/>
  <c r="K16" i="31"/>
  <c r="K16" i="21"/>
  <c r="K16" i="20"/>
  <c r="K16" i="22"/>
  <c r="N16" i="29"/>
  <c r="L19" i="20"/>
  <c r="L19" i="22"/>
  <c r="L19" i="31"/>
  <c r="L19" i="23"/>
  <c r="L19" i="29"/>
  <c r="L19" i="16"/>
  <c r="L19" i="25"/>
  <c r="L19" i="18"/>
  <c r="L19" i="30"/>
  <c r="L19" i="19"/>
  <c r="L19" i="27"/>
  <c r="L19" i="26"/>
  <c r="L19" i="32"/>
  <c r="L19" i="28"/>
  <c r="L19" i="24"/>
  <c r="L19" i="21"/>
  <c r="L12" i="24"/>
  <c r="L12" i="22"/>
  <c r="F13" i="27"/>
  <c r="F13" i="28"/>
  <c r="F13" i="31"/>
  <c r="F13" i="20"/>
  <c r="F13" i="32"/>
  <c r="F13" i="25"/>
  <c r="F13" i="30"/>
  <c r="F13" i="21"/>
  <c r="F13" i="24"/>
  <c r="F13" i="22"/>
  <c r="F13" i="29"/>
  <c r="F13" i="23"/>
  <c r="F13" i="19"/>
  <c r="F13" i="16"/>
  <c r="F13" i="26"/>
  <c r="F13" i="18"/>
  <c r="F18" i="28"/>
  <c r="F18" i="27"/>
  <c r="F18" i="31"/>
  <c r="F18" i="32"/>
  <c r="F18" i="20"/>
  <c r="F18" i="25"/>
  <c r="F18" i="24"/>
  <c r="F18" i="29"/>
  <c r="F18" i="30"/>
  <c r="F18" i="26"/>
  <c r="F18" i="21"/>
  <c r="F18" i="22"/>
  <c r="F18" i="19"/>
  <c r="F18" i="23"/>
  <c r="F18" i="18"/>
  <c r="F18" i="16"/>
  <c r="G18" i="28"/>
  <c r="G18" i="27"/>
  <c r="G18" i="32"/>
  <c r="G18" i="20"/>
  <c r="G18" i="31"/>
  <c r="G18" i="25"/>
  <c r="G18" i="30"/>
  <c r="G18" i="29"/>
  <c r="G18" i="26"/>
  <c r="G18" i="21"/>
  <c r="G18" i="24"/>
  <c r="G18" i="22"/>
  <c r="G18" i="19"/>
  <c r="G18" i="23"/>
  <c r="G18" i="18"/>
  <c r="G18" i="16"/>
  <c r="F19" i="20"/>
  <c r="F19" i="32"/>
  <c r="F19" i="30"/>
  <c r="F19" i="24"/>
  <c r="F19" i="26"/>
  <c r="F19" i="22"/>
  <c r="F19" i="18"/>
  <c r="F19" i="19"/>
  <c r="F19" i="16"/>
  <c r="I13" i="27"/>
  <c r="I13" i="28"/>
  <c r="I13" i="32"/>
  <c r="I13" i="20"/>
  <c r="I13" i="31"/>
  <c r="I13" i="25"/>
  <c r="I13" i="30"/>
  <c r="I13" i="29"/>
  <c r="I13" i="22"/>
  <c r="I13" i="26"/>
  <c r="I13" i="24"/>
  <c r="I13" i="21"/>
  <c r="I13" i="23"/>
  <c r="I13" i="18"/>
  <c r="I13" i="16"/>
  <c r="I13" i="19"/>
  <c r="F14" i="28"/>
  <c r="F14" i="27"/>
  <c r="F14" i="31"/>
  <c r="F14" i="32"/>
  <c r="F14" i="20"/>
  <c r="F14" i="25"/>
  <c r="F14" i="30"/>
  <c r="F14" i="29"/>
  <c r="F14" i="26"/>
  <c r="F14" i="24"/>
  <c r="F14" i="21"/>
  <c r="F14" i="22"/>
  <c r="F14" i="19"/>
  <c r="F14" i="23"/>
  <c r="F14" i="18"/>
  <c r="F14" i="16"/>
  <c r="K17" i="28"/>
  <c r="K17" i="32"/>
  <c r="K17" i="27"/>
  <c r="K17" i="20"/>
  <c r="K17" i="31"/>
  <c r="K17" i="25"/>
  <c r="K17" i="30"/>
  <c r="K17" i="29"/>
  <c r="K17" i="24"/>
  <c r="K17" i="21"/>
  <c r="K17" i="26"/>
  <c r="K17" i="19"/>
  <c r="K17" i="22"/>
  <c r="K17" i="23"/>
  <c r="K17" i="18"/>
  <c r="K17" i="16"/>
  <c r="K14" i="27"/>
  <c r="K14" i="28"/>
  <c r="K14" i="20"/>
  <c r="K14" i="32"/>
  <c r="K14" i="31"/>
  <c r="K14" i="30"/>
  <c r="K14" i="25"/>
  <c r="K14" i="29"/>
  <c r="K14" i="22"/>
  <c r="K14" i="26"/>
  <c r="K14" i="21"/>
  <c r="K14" i="23"/>
  <c r="K14" i="18"/>
  <c r="K14" i="24"/>
  <c r="K14" i="19"/>
  <c r="K14" i="16"/>
  <c r="I17" i="27"/>
  <c r="I17" i="28"/>
  <c r="I17" i="32"/>
  <c r="I17" i="20"/>
  <c r="I17" i="25"/>
  <c r="I17" i="31"/>
  <c r="I17" i="30"/>
  <c r="I17" i="29"/>
  <c r="I17" i="26"/>
  <c r="I17" i="22"/>
  <c r="I17" i="24"/>
  <c r="I17" i="21"/>
  <c r="I17" i="19"/>
  <c r="I17" i="23"/>
  <c r="I17" i="18"/>
  <c r="I17" i="16"/>
  <c r="H17" i="27"/>
  <c r="H17" i="28"/>
  <c r="H17" i="32"/>
  <c r="H17" i="20"/>
  <c r="H17" i="31"/>
  <c r="H17" i="25"/>
  <c r="H17" i="24"/>
  <c r="H17" i="30"/>
  <c r="H17" i="29"/>
  <c r="H17" i="26"/>
  <c r="H17" i="22"/>
  <c r="H17" i="21"/>
  <c r="H17" i="19"/>
  <c r="H17" i="18"/>
  <c r="H17" i="16"/>
  <c r="H17" i="23"/>
  <c r="F16" i="28"/>
  <c r="F16" i="27"/>
  <c r="F16" i="32"/>
  <c r="F16" i="31"/>
  <c r="F16" i="20"/>
  <c r="F16" i="24"/>
  <c r="F16" i="29"/>
  <c r="F16" i="25"/>
  <c r="F16" i="26"/>
  <c r="F16" i="30"/>
  <c r="F16" i="21"/>
  <c r="F16" i="22"/>
  <c r="F16" i="19"/>
  <c r="F16" i="23"/>
  <c r="F16" i="18"/>
  <c r="F16" i="16"/>
  <c r="N14" i="28"/>
  <c r="N14" i="27"/>
  <c r="N14" i="32"/>
  <c r="N14" i="31"/>
  <c r="N14" i="25"/>
  <c r="N14" i="20"/>
  <c r="N14" i="29"/>
  <c r="N14" i="30"/>
  <c r="N14" i="26"/>
  <c r="N14" i="24"/>
  <c r="N14" i="21"/>
  <c r="N14" i="22"/>
  <c r="N14" i="19"/>
  <c r="N14" i="23"/>
  <c r="N14" i="18"/>
  <c r="N14" i="16"/>
  <c r="G17" i="27"/>
  <c r="G17" i="28"/>
  <c r="G17" i="32"/>
  <c r="G17" i="20"/>
  <c r="G17" i="31"/>
  <c r="G17" i="30"/>
  <c r="G17" i="24"/>
  <c r="G17" i="25"/>
  <c r="G17" i="29"/>
  <c r="G17" i="26"/>
  <c r="G17" i="22"/>
  <c r="G17" i="21"/>
  <c r="G17" i="23"/>
  <c r="G17" i="18"/>
  <c r="G17" i="19"/>
  <c r="G17" i="16"/>
  <c r="L18" i="27"/>
  <c r="L18" i="28"/>
  <c r="L18" i="32"/>
  <c r="L18" i="20"/>
  <c r="L18" i="31"/>
  <c r="L18" i="25"/>
  <c r="L18" i="30"/>
  <c r="L18" i="24"/>
  <c r="L18" i="29"/>
  <c r="L18" i="22"/>
  <c r="L18" i="26"/>
  <c r="L18" i="21"/>
  <c r="L18" i="19"/>
  <c r="L18" i="16"/>
  <c r="L18" i="18"/>
  <c r="L18" i="23"/>
  <c r="K18" i="27"/>
  <c r="K18" i="28"/>
  <c r="K18" i="20"/>
  <c r="K18" i="32"/>
  <c r="K18" i="31"/>
  <c r="K18" i="25"/>
  <c r="K18" i="30"/>
  <c r="K18" i="24"/>
  <c r="K18" i="29"/>
  <c r="K18" i="22"/>
  <c r="K18" i="26"/>
  <c r="K18" i="21"/>
  <c r="K18" i="23"/>
  <c r="K18" i="18"/>
  <c r="K18" i="19"/>
  <c r="K18" i="16"/>
  <c r="AD15" i="6"/>
  <c r="AC16" i="6"/>
  <c r="AE15" i="6"/>
  <c r="J17" i="28"/>
  <c r="J17" i="27"/>
  <c r="J17" i="32"/>
  <c r="J17" i="31"/>
  <c r="J17" i="20"/>
  <c r="J17" i="24"/>
  <c r="J17" i="25"/>
  <c r="J17" i="30"/>
  <c r="J17" i="29"/>
  <c r="J17" i="26"/>
  <c r="J17" i="21"/>
  <c r="J17" i="22"/>
  <c r="J17" i="19"/>
  <c r="J17" i="23"/>
  <c r="J17" i="16"/>
  <c r="J17" i="18"/>
  <c r="H18" i="28"/>
  <c r="H18" i="27"/>
  <c r="H18" i="32"/>
  <c r="H18" i="20"/>
  <c r="H18" i="25"/>
  <c r="H18" i="31"/>
  <c r="H18" i="30"/>
  <c r="H18" i="29"/>
  <c r="H18" i="24"/>
  <c r="H18" i="21"/>
  <c r="H18" i="22"/>
  <c r="H18" i="26"/>
  <c r="H18" i="19"/>
  <c r="H18" i="23"/>
  <c r="H18" i="18"/>
  <c r="H18" i="16"/>
  <c r="N12" i="23" l="1"/>
  <c r="J19" i="27"/>
  <c r="E19" i="32"/>
  <c r="E19" i="16"/>
  <c r="F19" i="21"/>
  <c r="F19" i="28"/>
  <c r="H12" i="23"/>
  <c r="H12" i="27"/>
  <c r="N12" i="20"/>
  <c r="J19" i="25"/>
  <c r="F19" i="25"/>
  <c r="H12" i="25"/>
  <c r="J19" i="24"/>
  <c r="F19" i="29"/>
  <c r="F19" i="27"/>
  <c r="F12" i="30"/>
  <c r="F12" i="22"/>
  <c r="H12" i="32"/>
  <c r="H12" i="24"/>
  <c r="F19" i="23"/>
  <c r="F12" i="24"/>
  <c r="H12" i="30"/>
  <c r="E19" i="25"/>
  <c r="N12" i="24"/>
  <c r="E19" i="27"/>
  <c r="J19" i="18"/>
  <c r="J19" i="19"/>
  <c r="L12" i="20"/>
  <c r="N12" i="31"/>
  <c r="J19" i="30"/>
  <c r="J19" i="32"/>
  <c r="E19" i="31"/>
  <c r="E19" i="20"/>
  <c r="E19" i="24"/>
  <c r="E19" i="29"/>
  <c r="E19" i="26"/>
  <c r="E19" i="19"/>
  <c r="E19" i="28"/>
  <c r="E19" i="18"/>
  <c r="H19" i="28"/>
  <c r="H19" i="24"/>
  <c r="H19" i="18"/>
  <c r="H19" i="30"/>
  <c r="H19" i="31"/>
  <c r="H19" i="29"/>
  <c r="H19" i="22"/>
  <c r="H19" i="21"/>
  <c r="H19" i="27"/>
  <c r="H19" i="32"/>
  <c r="H19" i="23"/>
  <c r="H19" i="20"/>
  <c r="H19" i="16"/>
  <c r="L12" i="30"/>
  <c r="N12" i="16"/>
  <c r="J19" i="16"/>
  <c r="J19" i="23"/>
  <c r="H19" i="26"/>
  <c r="H19" i="19"/>
  <c r="N12" i="18"/>
  <c r="J19" i="29"/>
  <c r="N12" i="27"/>
  <c r="N12" i="25"/>
  <c r="K19" i="31"/>
  <c r="K19" i="22"/>
  <c r="K19" i="19"/>
  <c r="K19" i="20"/>
  <c r="K19" i="23"/>
  <c r="K19" i="29"/>
  <c r="K19" i="18"/>
  <c r="K19" i="32"/>
  <c r="K19" i="16"/>
  <c r="K19" i="28"/>
  <c r="K19" i="25"/>
  <c r="K19" i="30"/>
  <c r="K19" i="24"/>
  <c r="K19" i="26"/>
  <c r="K19" i="27"/>
  <c r="K19" i="21"/>
  <c r="N12" i="22"/>
  <c r="N12" i="29"/>
  <c r="L12" i="32"/>
  <c r="L12" i="25"/>
  <c r="L12" i="29"/>
  <c r="L12" i="19"/>
  <c r="N12" i="21"/>
  <c r="N12" i="30"/>
  <c r="L12" i="28"/>
  <c r="L12" i="31"/>
  <c r="L12" i="26"/>
  <c r="L12" i="18"/>
  <c r="L12" i="21"/>
  <c r="L12" i="23"/>
  <c r="L12" i="27"/>
  <c r="G12" i="27"/>
  <c r="G12" i="21"/>
  <c r="G12" i="26"/>
  <c r="G12" i="20"/>
  <c r="G12" i="23"/>
  <c r="G12" i="31"/>
  <c r="G12" i="22"/>
  <c r="G12" i="30"/>
  <c r="G12" i="18"/>
  <c r="G12" i="29"/>
  <c r="G12" i="19"/>
  <c r="G12" i="25"/>
  <c r="G12" i="16"/>
  <c r="G12" i="32"/>
  <c r="G12" i="28"/>
  <c r="G12" i="24"/>
  <c r="M12" i="27"/>
  <c r="M12" i="21"/>
  <c r="M12" i="20"/>
  <c r="M12" i="23"/>
  <c r="M12" i="31"/>
  <c r="M12" i="18"/>
  <c r="M12" i="30"/>
  <c r="M12" i="24"/>
  <c r="M12" i="25"/>
  <c r="M12" i="19"/>
  <c r="M12" i="29"/>
  <c r="M12" i="16"/>
  <c r="M12" i="26"/>
  <c r="M12" i="28"/>
  <c r="M12" i="22"/>
  <c r="M12" i="32"/>
  <c r="E12" i="29"/>
  <c r="E12" i="23"/>
  <c r="E12" i="25"/>
  <c r="E12" i="18"/>
  <c r="E12" i="27"/>
  <c r="E12" i="31"/>
  <c r="E12" i="19"/>
  <c r="E12" i="21"/>
  <c r="E12" i="30"/>
  <c r="E12" i="16"/>
  <c r="E12" i="28"/>
  <c r="E12" i="22"/>
  <c r="E12" i="32"/>
  <c r="E12" i="24"/>
  <c r="E12" i="20"/>
  <c r="E12" i="26"/>
  <c r="K12" i="32"/>
  <c r="K12" i="21"/>
  <c r="K12" i="30"/>
  <c r="K12" i="23"/>
  <c r="K12" i="20"/>
  <c r="K12" i="31"/>
  <c r="K12" i="18"/>
  <c r="K12" i="25"/>
  <c r="K12" i="19"/>
  <c r="K12" i="29"/>
  <c r="K12" i="16"/>
  <c r="K12" i="24"/>
  <c r="K12" i="28"/>
  <c r="K12" i="22"/>
  <c r="K12" i="27"/>
  <c r="K12" i="26"/>
  <c r="J12" i="31"/>
  <c r="J12" i="26"/>
  <c r="J12" i="25"/>
  <c r="J12" i="19"/>
  <c r="J12" i="23"/>
  <c r="J12" i="30"/>
  <c r="J12" i="16"/>
  <c r="J12" i="24"/>
  <c r="J12" i="18"/>
  <c r="J12" i="28"/>
  <c r="J12" i="21"/>
  <c r="J12" i="27"/>
  <c r="J12" i="22"/>
  <c r="J12" i="20"/>
  <c r="J12" i="32"/>
  <c r="J12" i="29"/>
  <c r="AC17" i="6"/>
  <c r="AE16" i="6"/>
  <c r="AD16" i="6"/>
  <c r="AD17" i="6" l="1"/>
  <c r="AE17" i="6"/>
  <c r="AC18" i="6"/>
  <c r="AC19" i="6" l="1"/>
  <c r="AE18" i="6"/>
  <c r="AD18" i="6"/>
  <c r="AE19" i="6" l="1"/>
  <c r="AD19" i="6"/>
  <c r="AC20" i="6"/>
  <c r="AC21" i="6" l="1"/>
  <c r="AE20" i="6"/>
  <c r="AD20" i="6"/>
  <c r="AE21" i="6" l="1"/>
  <c r="AD21" i="6"/>
  <c r="AC22" i="6"/>
  <c r="AC23" i="6" l="1"/>
  <c r="AE22" i="6"/>
  <c r="AD22" i="6"/>
  <c r="AC24" i="6" l="1"/>
  <c r="AE23" i="6"/>
  <c r="AD23" i="6"/>
  <c r="AD24" i="6" l="1"/>
  <c r="AE24" i="6"/>
  <c r="AC25" i="6"/>
  <c r="AC26" i="6" l="1"/>
  <c r="AE25" i="6"/>
  <c r="AD25" i="6"/>
  <c r="AD26" i="6" l="1"/>
  <c r="AE26" i="6"/>
  <c r="AC27" i="6"/>
  <c r="AC28" i="6" l="1"/>
  <c r="AE27" i="6"/>
  <c r="AD27" i="6"/>
  <c r="AE28" i="6" l="1"/>
  <c r="AD28" i="6"/>
  <c r="AC29" i="6"/>
  <c r="AC30" i="6" l="1"/>
  <c r="AE29" i="6"/>
  <c r="AD29" i="6"/>
  <c r="AC31" i="6" l="1"/>
  <c r="AE30" i="6"/>
  <c r="AD30" i="6"/>
  <c r="AD31" i="6" l="1"/>
  <c r="AE31" i="6"/>
  <c r="AC32" i="6"/>
  <c r="AC33" i="6" l="1"/>
  <c r="AE32" i="6"/>
  <c r="AD32" i="6"/>
  <c r="AC34" i="6" l="1"/>
  <c r="AE33" i="6"/>
  <c r="AD33" i="6"/>
  <c r="AD34" i="6" l="1"/>
  <c r="AC35" i="6"/>
  <c r="AE34" i="6"/>
  <c r="AC36" i="6" l="1"/>
  <c r="AE35" i="6"/>
  <c r="AD35" i="6"/>
  <c r="AE36" i="6" l="1"/>
  <c r="AD36" i="6"/>
  <c r="AC37" i="6"/>
  <c r="AC38" i="6" l="1"/>
  <c r="AE37" i="6"/>
  <c r="AD37" i="6"/>
  <c r="AC39" i="6" l="1"/>
  <c r="AE38" i="6"/>
  <c r="AD38" i="6"/>
  <c r="AD39" i="6" l="1"/>
  <c r="AE39" i="6"/>
  <c r="AC40" i="6"/>
  <c r="AC41" i="6" l="1"/>
  <c r="AE40" i="6"/>
  <c r="AD40" i="6"/>
  <c r="AC42" i="6" l="1"/>
  <c r="AE41" i="6"/>
  <c r="AD41" i="6"/>
  <c r="AD42" i="6" l="1"/>
  <c r="AC43" i="6"/>
  <c r="AE42" i="6"/>
  <c r="AC44" i="6" l="1"/>
  <c r="AE43" i="6"/>
  <c r="AD43" i="6"/>
  <c r="AE44" i="6" l="1"/>
  <c r="AD44" i="6"/>
  <c r="AC45" i="6"/>
  <c r="AC46" i="6" l="1"/>
  <c r="AE45" i="6"/>
  <c r="AD45" i="6"/>
  <c r="AC47" i="6" l="1"/>
  <c r="AE46" i="6"/>
  <c r="AD46" i="6"/>
  <c r="AD47" i="6" l="1"/>
  <c r="AE47" i="6"/>
  <c r="AC48" i="6"/>
  <c r="AE48" i="6" l="1"/>
  <c r="AD48" i="6"/>
</calcChain>
</file>

<file path=xl/comments1.xml><?xml version="1.0" encoding="utf-8"?>
<comments xmlns="http://schemas.openxmlformats.org/spreadsheetml/2006/main">
  <authors>
    <author>Dmitry</author>
  </authors>
  <commentList>
    <comment ref="A10" authorId="0" shapeId="0">
      <text>
        <r>
          <rPr>
            <b/>
            <sz val="9"/>
            <color indexed="81"/>
            <rFont val="Tahoma"/>
            <family val="2"/>
          </rPr>
          <t>Dmitry:</t>
        </r>
        <r>
          <rPr>
            <sz val="9"/>
            <color indexed="81"/>
            <rFont val="Tahoma"/>
            <family val="2"/>
          </rPr>
          <t xml:space="preserve">
Transformed data are generally nonlinear. We end up with approximately linear functions because we are only looking at a small range
</t>
        </r>
        <r>
          <rPr>
            <b/>
            <sz val="9"/>
            <color indexed="81"/>
            <rFont val="Tahoma"/>
            <family val="2"/>
          </rPr>
          <t>Gene:</t>
        </r>
        <r>
          <rPr>
            <sz val="9"/>
            <color indexed="81"/>
            <rFont val="Tahoma"/>
            <family val="2"/>
          </rPr>
          <t xml:space="preserve">
Observed phrase and word
If the sin of the data </t>
        </r>
        <r>
          <rPr>
            <b/>
            <sz val="9"/>
            <color indexed="81"/>
            <rFont val="Tahoma"/>
            <family val="2"/>
          </rPr>
          <t>have</t>
        </r>
        <r>
          <rPr>
            <sz val="9"/>
            <color indexed="81"/>
            <rFont val="Tahoma"/>
            <family val="2"/>
          </rPr>
          <t xml:space="preserve"> to be taken
Or
If the sin of the data </t>
        </r>
        <r>
          <rPr>
            <b/>
            <sz val="9"/>
            <color indexed="81"/>
            <rFont val="Tahoma"/>
            <family val="2"/>
          </rPr>
          <t>has</t>
        </r>
        <r>
          <rPr>
            <sz val="9"/>
            <color indexed="81"/>
            <rFont val="Tahoma"/>
            <family val="2"/>
          </rPr>
          <t xml:space="preserve"> to be taken
</t>
        </r>
        <r>
          <rPr>
            <b/>
            <sz val="9"/>
            <color indexed="81"/>
            <rFont val="Tahoma"/>
            <family val="2"/>
          </rPr>
          <t xml:space="preserve">Nontheless </t>
        </r>
        <r>
          <rPr>
            <sz val="9"/>
            <color indexed="81"/>
            <rFont val="Tahoma"/>
            <family val="2"/>
          </rPr>
          <t xml:space="preserve">or </t>
        </r>
        <r>
          <rPr>
            <b/>
            <sz val="9"/>
            <color indexed="81"/>
            <rFont val="Tahoma"/>
            <family val="2"/>
          </rPr>
          <t>Nonetheless</t>
        </r>
      </text>
    </comment>
  </commentList>
</comments>
</file>

<file path=xl/sharedStrings.xml><?xml version="1.0" encoding="utf-8"?>
<sst xmlns="http://schemas.openxmlformats.org/spreadsheetml/2006/main" count="507" uniqueCount="148">
  <si>
    <t>n</t>
  </si>
  <si>
    <t>CV</t>
  </si>
  <si>
    <t>% Diff</t>
  </si>
  <si>
    <t>t_alpha/2(n-1)</t>
  </si>
  <si>
    <t>t_beta</t>
  </si>
  <si>
    <t>t_inv</t>
  </si>
  <si>
    <t>X_alpha/2+</t>
  </si>
  <si>
    <t>X_alpha/2-</t>
  </si>
  <si>
    <t>Difference</t>
  </si>
  <si>
    <t>df</t>
  </si>
  <si>
    <t>Confidence Level</t>
  </si>
  <si>
    <t>Constants</t>
  </si>
  <si>
    <t>Target Mean</t>
  </si>
  <si>
    <t>Target St. Dev</t>
  </si>
  <si>
    <t>Target (Constant) CV</t>
  </si>
  <si>
    <t>% Difference in Means</t>
  </si>
  <si>
    <t>Null Hypothesis</t>
  </si>
  <si>
    <t>Alternative</t>
  </si>
  <si>
    <t>Mean</t>
  </si>
  <si>
    <t>St. Dev</t>
  </si>
  <si>
    <t>Reps</t>
  </si>
  <si>
    <t>% Difference</t>
  </si>
  <si>
    <t>Test Power</t>
  </si>
  <si>
    <t>Hypotheses</t>
  </si>
  <si>
    <t>Mean of Diff</t>
  </si>
  <si>
    <t>St. Dev of Diff</t>
  </si>
  <si>
    <t>Calculations (DO NOT EDIT BEYOND THIS POINT!)</t>
  </si>
  <si>
    <t>Desired Test Power</t>
  </si>
  <si>
    <t>Target (Constant) St. Dev.</t>
  </si>
  <si>
    <t>The two sheets included in the workbook calculate power of a t-test based on two samples of size nReps when trying to separate two distributions with given means and variances (null and alternative)</t>
  </si>
  <si>
    <t>The standard deviation of the alternative distribution is then calculated either based on constant CV (Constant CV sheet) or is set equal to that of null distribution (Constant Variance Sheet)</t>
  </si>
  <si>
    <t>x</t>
  </si>
  <si>
    <t>t_1</t>
  </si>
  <si>
    <t>t_2</t>
  </si>
  <si>
    <t>Step 1:</t>
  </si>
  <si>
    <t>mu</t>
  </si>
  <si>
    <t>sigma</t>
  </si>
  <si>
    <t>Null</t>
  </si>
  <si>
    <t>Alt</t>
  </si>
  <si>
    <t>mu_Diff = mu_Alt - mu_Null</t>
  </si>
  <si>
    <t>stdev_Diff = sqrt(stdev_Null^2+stdev_Alt^2)</t>
  </si>
  <si>
    <t>Step 2:</t>
  </si>
  <si>
    <t>Step 3:</t>
  </si>
  <si>
    <t>This illustration assumes the null distribution with mean of 2.66 and standard deviation of 0.158 and an alternative distribution with mean of 2.766 (+4%) and the same standard deviation of 0.158</t>
  </si>
  <si>
    <t>Assume that a researcher runs an experiment with n=4 reps</t>
  </si>
  <si>
    <t>Step 4:</t>
  </si>
  <si>
    <t>t_-</t>
  </si>
  <si>
    <t>t_+</t>
  </si>
  <si>
    <t>X_- = mu_Diff_Null + t_-*(stdev_Diff/sqrt(n))</t>
  </si>
  <si>
    <t>X_+ = mu_Diff_Null +  t_+*(stdev_Diff/sqrt(n))</t>
  </si>
  <si>
    <t>t_- = ((X_-) - mu_Diff_Alt)/(stdev_Diff/sqrt(n))</t>
  </si>
  <si>
    <t>t_+ = ((X_+) - mu_Diff_Alt)/(stdev_Diff/sqrt(n))</t>
  </si>
  <si>
    <t>Step 5:</t>
  </si>
  <si>
    <t>tCDF_- (left tail)</t>
  </si>
  <si>
    <t>1- tCDF_+ (right tail)</t>
  </si>
  <si>
    <t>Step 6:</t>
  </si>
  <si>
    <t>Add the above values to arrive to the test power</t>
  </si>
  <si>
    <t xml:space="preserve"> (cf. with the corresponding number in cell G21 in Constant Variance Sheet)</t>
  </si>
  <si>
    <t>Determine the parameters of difference distribution X. The test is then whether the mean of the difference distribution mu_Diff = 0 vs. the alternative of mu_Diff = 0.106</t>
  </si>
  <si>
    <t>Express the above limits in terms of values of difference distribution under the null hypothesis (mu_Diff = 0). This is the blue shaded area on the graph</t>
  </si>
  <si>
    <t xml:space="preserve">Calculate the portion of alternative distributuion outside of the limits found at step 4. These are yellow-shaded area on the graph. </t>
  </si>
  <si>
    <t>Express the above limits in terms of t-values under the alternative (mu_Diff = 0.106)</t>
  </si>
  <si>
    <t>Determine 95% confidence limits (two-sided) of a t-Distribution with 2n-2 = 6 degrees of freedom</t>
  </si>
  <si>
    <r>
      <t xml:space="preserve">For further details, see, for example, </t>
    </r>
    <r>
      <rPr>
        <sz val="11"/>
        <color theme="1"/>
        <rFont val="Calibri Light"/>
        <family val="2"/>
      </rPr>
      <t>Sheshkin,D.J., Handbook of Parametric and Nonparametric Statistical Procedures, 3rd edition, Chapman &amp; Hall, 2004, pp. 143-147 and 387-389</t>
    </r>
  </si>
  <si>
    <t>Plot data</t>
  </si>
  <si>
    <t>1 / x^2 =</t>
  </si>
  <si>
    <t>New 1</t>
  </si>
  <si>
    <t>New 3</t>
  </si>
  <si>
    <t>Ln</t>
  </si>
  <si>
    <t>x^2</t>
  </si>
  <si>
    <t xml:space="preserve"> (x+0.5)^0.5</t>
  </si>
  <si>
    <t>Original</t>
  </si>
  <si>
    <t>Log10</t>
  </si>
  <si>
    <t>0.5ln ((1+x)/(1-x))</t>
  </si>
  <si>
    <r>
      <rPr>
        <sz val="11"/>
        <color theme="1"/>
        <rFont val="Calibri"/>
        <family val="2"/>
      </rPr>
      <t>Δ</t>
    </r>
  </si>
  <si>
    <t>ArcSin(Rad)^0.5</t>
  </si>
  <si>
    <t>IF YOUR ORIGINAL DATA HAD TO BE TRANSFORMED TO MAKE IT NORMAL, YOU SHOULD TRANSFORM IT BACK TO IT'S ORIGINAL FORM FOR CONSTRUCTING POWER CURVES.  BACK CONVERSIONS FOR SOME COMMON TRANSFORMATIONS ARE INCLUDED BELOW.  JUST COPY THE VALUES TO CELLS A23 TO A31 AND THE GRAPH BELOW WILL DISPLAY THE DATA IN IT'S ORIGINAL SPACE</t>
  </si>
  <si>
    <t>ASSUMING THAT THE VARIANCE IS PROPORTIONAL TO THE MEAN</t>
  </si>
  <si>
    <t>ASSUMING THAT THE VARIANCE IS CONSTANT</t>
  </si>
  <si>
    <t>MAKE NO CHANGES ON THIS SPREADSHEET</t>
  </si>
  <si>
    <t>Δ asin(sin(X))</t>
  </si>
  <si>
    <t>Δ X</t>
  </si>
  <si>
    <t>asin(sin(X))</t>
  </si>
  <si>
    <t>sin(X)</t>
  </si>
  <si>
    <t>X</t>
  </si>
  <si>
    <r>
      <t>Δ 10</t>
    </r>
    <r>
      <rPr>
        <vertAlign val="superscript"/>
        <sz val="11"/>
        <color theme="1"/>
        <rFont val="Calibri"/>
        <family val="2"/>
        <scheme val="minor"/>
      </rPr>
      <t>(log10(X))</t>
    </r>
  </si>
  <si>
    <r>
      <t>log</t>
    </r>
    <r>
      <rPr>
        <vertAlign val="subscript"/>
        <sz val="11"/>
        <color theme="1"/>
        <rFont val="Calibri"/>
        <family val="2"/>
        <scheme val="minor"/>
      </rPr>
      <t>10</t>
    </r>
    <r>
      <rPr>
        <sz val="11"/>
        <color theme="1"/>
        <rFont val="Calibri Light"/>
        <family val="2"/>
      </rPr>
      <t>(X)</t>
    </r>
  </si>
  <si>
    <t>Upper 90%  CL for Mean</t>
  </si>
  <si>
    <t>Interval</t>
  </si>
  <si>
    <t>Lower 90% CL for Mean</t>
  </si>
  <si>
    <t>Std Deviation</t>
  </si>
  <si>
    <t>Std Error</t>
  </si>
  <si>
    <t>Maximum</t>
  </si>
  <si>
    <t>Minimum</t>
  </si>
  <si>
    <t>Variable</t>
  </si>
  <si>
    <t>Descriptive statistics for the blood uric acid of 210 broiler chickens (X).</t>
  </si>
  <si>
    <t>DATA THAT WAS INVERSE TRANSFORMED TO RETURN TO THE ORIGINAL SCALE</t>
  </si>
  <si>
    <t>Inverse Log10(x)</t>
  </si>
  <si>
    <t>Inverse Log10(x+1)</t>
  </si>
  <si>
    <t>Inverse Ln(x)</t>
  </si>
  <si>
    <t>Inverse x^2</t>
  </si>
  <si>
    <t>Inverse x^.5</t>
  </si>
  <si>
    <t>Inverse (x+.5)^.5</t>
  </si>
  <si>
    <t>Inverse Ln(x+1)</t>
  </si>
  <si>
    <t>Inverse x^.333</t>
  </si>
  <si>
    <r>
      <t>10</t>
    </r>
    <r>
      <rPr>
        <vertAlign val="superscript"/>
        <sz val="11"/>
        <color theme="1"/>
        <rFont val="Calibri"/>
        <family val="2"/>
        <scheme val="minor"/>
      </rPr>
      <t>Log</t>
    </r>
    <r>
      <rPr>
        <vertAlign val="superscript"/>
        <sz val="8"/>
        <color theme="1"/>
        <rFont val="Calibri"/>
        <family val="2"/>
        <scheme val="minor"/>
      </rPr>
      <t>10</t>
    </r>
    <r>
      <rPr>
        <vertAlign val="superscript"/>
        <sz val="11"/>
        <color theme="1"/>
        <rFont val="Calibri"/>
        <family val="2"/>
        <scheme val="minor"/>
      </rPr>
      <t>X</t>
    </r>
  </si>
  <si>
    <r>
      <t>log</t>
    </r>
    <r>
      <rPr>
        <vertAlign val="subscript"/>
        <sz val="11"/>
        <color theme="1"/>
        <rFont val="Calibri"/>
        <family val="2"/>
        <scheme val="minor"/>
      </rPr>
      <t>10</t>
    </r>
    <r>
      <rPr>
        <sz val="11"/>
        <color theme="1"/>
        <rFont val="Calibri Light"/>
        <family val="2"/>
      </rPr>
      <t>X</t>
    </r>
  </si>
  <si>
    <r>
      <t>10</t>
    </r>
    <r>
      <rPr>
        <vertAlign val="superscript"/>
        <sz val="11"/>
        <color theme="1"/>
        <rFont val="Calibri"/>
        <family val="2"/>
        <scheme val="minor"/>
      </rPr>
      <t>(log</t>
    </r>
    <r>
      <rPr>
        <vertAlign val="superscript"/>
        <sz val="8"/>
        <color theme="1"/>
        <rFont val="Calibri"/>
        <family val="2"/>
        <scheme val="minor"/>
      </rPr>
      <t>10</t>
    </r>
    <r>
      <rPr>
        <vertAlign val="superscript"/>
        <sz val="11"/>
        <color theme="1"/>
        <rFont val="Calibri"/>
        <family val="2"/>
        <scheme val="minor"/>
      </rPr>
      <t>(X))</t>
    </r>
  </si>
  <si>
    <t>Inverse Arcsin(Root(x)) degrees</t>
  </si>
  <si>
    <t>Inverse Arcsin(Root(x)) radians</t>
  </si>
  <si>
    <t>Inverse ln[x/(1-x)]</t>
  </si>
  <si>
    <t>Inverse 1/x^2</t>
  </si>
  <si>
    <t xml:space="preserve">Inverse 1/x </t>
  </si>
  <si>
    <t>Lambda</t>
  </si>
  <si>
    <t>Inverse (1/lambda)*asinh(lambda*root(x))</t>
  </si>
  <si>
    <t>Athens, Georgia 30602</t>
  </si>
  <si>
    <t>gpesti@uga.edu</t>
  </si>
  <si>
    <t>The University of Georgia</t>
  </si>
  <si>
    <t>Department of Poultry Science</t>
  </si>
  <si>
    <t>Dmitry Vedenov</t>
  </si>
  <si>
    <t>Department of Agricultural Economics</t>
  </si>
  <si>
    <t>vedenov@tamu.edu</t>
  </si>
  <si>
    <t>Texas A&amp;M University</t>
  </si>
  <si>
    <t>College Station, TX 77843</t>
  </si>
  <si>
    <t>Ricardo Nunes</t>
  </si>
  <si>
    <t>Department of Agriculture</t>
  </si>
  <si>
    <t>nunesrv@pq.cnpq.br</t>
  </si>
  <si>
    <t>Universidade Estadual do Oeste do Parana</t>
  </si>
  <si>
    <t>Mal. Candido Rondon, Parana, 85960-000, Brazil</t>
  </si>
  <si>
    <t>Number of Replicates</t>
  </si>
  <si>
    <t>NOTES</t>
  </si>
  <si>
    <t>Please see the doccument "ITSEPG Guide" for more information on this workbook</t>
  </si>
  <si>
    <t>Inverse 0.5ln [(1+x)/(1-x)]</t>
  </si>
  <si>
    <t>A workbook to demonstrate the expected frequency of declaring experimental differences significant at a specified probability with fixed or proportional variances &amp; differences between treatments when the data has to be transformed to achieve a normal distribution</t>
  </si>
  <si>
    <t xml:space="preserve">Each sheet allows the choice of % difference in means of the null and alternative distributions and baseline (null) standard deviation. </t>
  </si>
  <si>
    <r>
      <rPr>
        <b/>
        <i/>
        <sz val="18"/>
        <color rgb="FFFF0000"/>
        <rFont val="Comic Sans MS"/>
        <family val="4"/>
      </rPr>
      <t>Change values in</t>
    </r>
    <r>
      <rPr>
        <b/>
        <i/>
        <sz val="18"/>
        <color rgb="FF00B050"/>
        <rFont val="Comic Sans MS"/>
        <family val="4"/>
      </rPr>
      <t xml:space="preserve"> green </t>
    </r>
    <r>
      <rPr>
        <b/>
        <i/>
        <sz val="18"/>
        <color rgb="FFFF0000"/>
        <rFont val="Comic Sans MS"/>
        <family val="4"/>
      </rPr>
      <t>only!</t>
    </r>
  </si>
  <si>
    <t>The calculation of test power consists of determining the area under the probability density function of the alternative distribution outside of the bounds determining the 95% confidence interval of the null distribution (see explanation and figure in EPGP workbook)</t>
  </si>
  <si>
    <r>
      <t xml:space="preserve">Determining experimental power for planning purposes by it's very nature is a risky business.  Experiments are planned </t>
    </r>
    <r>
      <rPr>
        <b/>
        <u/>
        <sz val="10.5"/>
        <color theme="1"/>
        <rFont val="Comic Sans MS"/>
        <family val="4"/>
      </rPr>
      <t>because</t>
    </r>
    <r>
      <rPr>
        <b/>
        <sz val="10.5"/>
        <color theme="1"/>
        <rFont val="Comic Sans MS"/>
        <family val="4"/>
      </rPr>
      <t xml:space="preserve"> we don't know what the results will be!  We hope that the means and variances of control and treated groups will be similar to previous experiments, but that can't be assumed.  There is always the possibility that any imposed treatments will affect individuals differently, changing the variation between treatment groups.  Sometimes the data is not "normally" distributed, e.g. frequency distributions do not resemble bell shaped curves.  To analyze non-normal data, some transformation is needed to make it appear normal.  QQ Plots may be helpful to see if a given transformation will make the data more "normal" and improve the accuracy of probability estimates using analyses of variance.  You can use the workbook QPDOL.exe to check if your data would benefit from some transformation to appear more normally distributed.</t>
    </r>
  </si>
  <si>
    <r>
      <t>Whenever non-normal data is transformed to make it normal for analyses of variance the scales are changed and it becomes difficult to visualize how differences in the original data relate to differences in the transformed data.  The example below is for Blood Uric Acid levels in chickens.  The QQ Plot R</t>
    </r>
    <r>
      <rPr>
        <b/>
        <vertAlign val="superscript"/>
        <sz val="10.5"/>
        <color rgb="FF0070C0"/>
        <rFont val="Comic Sans MS"/>
        <family val="4"/>
      </rPr>
      <t>2</t>
    </r>
    <r>
      <rPr>
        <b/>
        <sz val="10.5"/>
        <color rgb="FF0070C0"/>
        <rFont val="Comic Sans MS"/>
        <family val="4"/>
      </rPr>
      <t xml:space="preserve"> is improved from 0.91 to 0.99 by taking the log</t>
    </r>
    <r>
      <rPr>
        <b/>
        <vertAlign val="subscript"/>
        <sz val="10.5"/>
        <color rgb="FF0070C0"/>
        <rFont val="Comic Sans MS"/>
        <family val="4"/>
      </rPr>
      <t>10</t>
    </r>
    <r>
      <rPr>
        <b/>
        <sz val="10.5"/>
        <color rgb="FF0070C0"/>
        <rFont val="Comic Sans MS"/>
        <family val="4"/>
      </rPr>
      <t xml:space="preserve"> of the original data. When the log of the individual data (Minimum or Maximum for instance) is taken and 10 is raised to that power (the inverse transformation), the result is exactly the same as the starting value.  However, this is not true for the mean or other descriptive statistics.  Not only are the mean and inverse transformed mean different, but the lower and upper 90 % confidence limits for the inverse transformed mean are no longer equally distant from the mean (See Table below).</t>
    </r>
  </si>
  <si>
    <r>
      <t>How then, to relate differences in the transformed results to differences in the original data?  With transformed data (Tables and Figures below), changes in the transformed data are direct linear functions of the changes in the original data.  With the log</t>
    </r>
    <r>
      <rPr>
        <b/>
        <vertAlign val="subscript"/>
        <sz val="10.5"/>
        <color rgb="FF00B050"/>
        <rFont val="Comic Sans MS"/>
        <family val="4"/>
      </rPr>
      <t>10</t>
    </r>
    <r>
      <rPr>
        <b/>
        <sz val="10.5"/>
        <color rgb="FF00B050"/>
        <rFont val="Comic Sans MS"/>
        <family val="4"/>
      </rPr>
      <t xml:space="preserve"> transformation, a 1% difference in the original data corresponds to approximately a 1.6% difference in the transformed data, etc.  If the sin of the data have to be taken to make them normal, a 1% difference in the original data results in about a 1.074 % change when the data are inverse transformed back to the original scale. Since the scales are related linearly, predicting the number of replicates to find a given difference should be possible by the methods used here.  Note that the linear relationship is not a perfect correlation, there is an intercept.  </t>
    </r>
    <r>
      <rPr>
        <b/>
        <sz val="10.5"/>
        <color rgb="FFFF0000"/>
        <rFont val="Comic Sans MS"/>
        <family val="4"/>
      </rPr>
      <t>Nontheless, it is always important to remember that the descriptive statistics for the transformed data cannot be directly converted to the original scale.  For example, the standard deviation for the transformed data cannot just be transformed to the original scale.  It would be appropriate to determine the lower and upper confidence limits in the transformed data and invert those to the original scale.</t>
    </r>
  </si>
  <si>
    <r>
      <t xml:space="preserve">When estimating experimental power it is important to know the variation expected in the results.  It is just as important to know the mean of the control or normal reference group.  The example in the graph below shows how important it is to know both the mean and standard error when estimating experimental power. </t>
    </r>
    <r>
      <rPr>
        <b/>
        <sz val="10.5"/>
        <color rgb="FFFF0000"/>
        <rFont val="Comic Sans MS"/>
        <family val="4"/>
      </rPr>
      <t xml:space="preserve"> For planning purposes it may be best to use the expected mean of the control or reference group.  Then the estimated power will be for differences from that mean.</t>
    </r>
  </si>
  <si>
    <r>
      <t>I</t>
    </r>
    <r>
      <rPr>
        <b/>
        <sz val="28"/>
        <color theme="0"/>
        <rFont val="Franklin Gothic Medium"/>
        <family val="2"/>
      </rPr>
      <t>nverse</t>
    </r>
    <r>
      <rPr>
        <b/>
        <sz val="28"/>
        <color rgb="FFFF0000"/>
        <rFont val="Franklin Gothic Medium"/>
        <family val="2"/>
      </rPr>
      <t xml:space="preserve"> T</t>
    </r>
    <r>
      <rPr>
        <b/>
        <sz val="28"/>
        <color theme="0"/>
        <rFont val="Franklin Gothic Medium"/>
        <family val="2"/>
      </rPr>
      <t>ransformation</t>
    </r>
    <r>
      <rPr>
        <b/>
        <sz val="28"/>
        <color rgb="FFFF0000"/>
        <rFont val="Franklin Gothic Medium"/>
        <family val="2"/>
      </rPr>
      <t xml:space="preserve"> S</t>
    </r>
    <r>
      <rPr>
        <b/>
        <sz val="28"/>
        <color theme="0"/>
        <rFont val="Franklin Gothic Medium"/>
        <family val="2"/>
      </rPr>
      <t>cale</t>
    </r>
    <r>
      <rPr>
        <b/>
        <sz val="28"/>
        <color rgb="FFFF0000"/>
        <rFont val="Franklin Gothic Medium"/>
        <family val="2"/>
      </rPr>
      <t xml:space="preserve"> E</t>
    </r>
    <r>
      <rPr>
        <b/>
        <sz val="28"/>
        <color theme="0"/>
        <rFont val="Franklin Gothic Medium"/>
        <family val="2"/>
      </rPr>
      <t xml:space="preserve">xperimental </t>
    </r>
    <r>
      <rPr>
        <b/>
        <sz val="28"/>
        <color rgb="FFFF0000"/>
        <rFont val="Franklin Gothic Medium"/>
        <family val="2"/>
      </rPr>
      <t>P</t>
    </r>
    <r>
      <rPr>
        <b/>
        <sz val="28"/>
        <color theme="0"/>
        <rFont val="Franklin Gothic Medium"/>
        <family val="2"/>
      </rPr>
      <t>ower</t>
    </r>
    <r>
      <rPr>
        <b/>
        <sz val="28"/>
        <color rgb="FFFF0000"/>
        <rFont val="Franklin Gothic Medium"/>
        <family val="2"/>
      </rPr>
      <t xml:space="preserve"> G</t>
    </r>
    <r>
      <rPr>
        <b/>
        <sz val="28"/>
        <color theme="0"/>
        <rFont val="Franklin Gothic Medium"/>
        <family val="2"/>
      </rPr>
      <t>raphing</t>
    </r>
    <r>
      <rPr>
        <b/>
        <sz val="28"/>
        <color rgb="FFFF0000"/>
        <rFont val="Franklin Gothic Medium"/>
        <family val="2"/>
      </rPr>
      <t xml:space="preserve"> </t>
    </r>
  </si>
  <si>
    <t>Gene Pesti</t>
  </si>
  <si>
    <t>Rashed Alhotan</t>
  </si>
  <si>
    <t xml:space="preserve">Department of Animal Production </t>
  </si>
  <si>
    <t>ralhotan@KSU.EDU.SA</t>
  </si>
  <si>
    <t xml:space="preserve">King Saud University </t>
  </si>
  <si>
    <t>Riyadh 11692, Saudi Arabia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</si>
</sst>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0.000"/>
    <numFmt numFmtId="165" formatCode="0.0000"/>
    <numFmt numFmtId="166" formatCode="0.00000"/>
    <numFmt numFmtId="167" formatCode="0.0000000"/>
    <numFmt numFmtId="168" formatCode="0.0%"/>
    <numFmt numFmtId="169" formatCode="0.0"/>
  </numFmts>
  <fonts count="74" x14ac:knownFonts="1">
    <font>
      <sz val="11"/>
      <color theme="1"/>
      <name val="Calibri Light"/>
      <family val="2"/>
    </font>
    <font>
      <sz val="11"/>
      <color theme="1"/>
      <name val="Calibri"/>
      <family val="2"/>
      <scheme val="minor"/>
    </font>
    <font>
      <sz val="11"/>
      <color theme="1"/>
      <name val="Calibri"/>
      <family val="2"/>
      <scheme val="minor"/>
    </font>
    <font>
      <sz val="11"/>
      <color rgb="FF006100"/>
      <name val="Calibri Light"/>
      <family val="2"/>
    </font>
    <font>
      <sz val="11"/>
      <color rgb="FF9C5700"/>
      <name val="Calibri Light"/>
      <family val="2"/>
    </font>
    <font>
      <sz val="10"/>
      <name val="Verdana"/>
      <family val="2"/>
    </font>
    <font>
      <sz val="10"/>
      <name val="Franklin Gothic Medium"/>
      <family val="2"/>
    </font>
    <font>
      <sz val="11"/>
      <color theme="1"/>
      <name val="Calibri Light"/>
      <family val="2"/>
    </font>
    <font>
      <b/>
      <sz val="11"/>
      <color theme="1"/>
      <name val="Calibri Light"/>
      <family val="2"/>
    </font>
    <font>
      <b/>
      <i/>
      <sz val="11"/>
      <color theme="1"/>
      <name val="Calibri Light"/>
      <family val="2"/>
    </font>
    <font>
      <i/>
      <sz val="11"/>
      <color theme="1"/>
      <name val="Calibri Light"/>
      <family val="2"/>
    </font>
    <font>
      <sz val="11"/>
      <name val="Comic Sans MS"/>
      <family val="4"/>
    </font>
    <font>
      <sz val="11"/>
      <color theme="0"/>
      <name val="Comic Sans MS"/>
      <family val="4"/>
    </font>
    <font>
      <sz val="11"/>
      <color theme="1"/>
      <name val="Calibri"/>
      <family val="2"/>
    </font>
    <font>
      <sz val="12"/>
      <color rgb="FFFF0000"/>
      <name val="Comic Sans MS"/>
      <family val="4"/>
    </font>
    <font>
      <sz val="16"/>
      <color theme="1"/>
      <name val="Calibri Light"/>
      <family val="2"/>
    </font>
    <font>
      <sz val="16"/>
      <color theme="1"/>
      <name val="Comic Sans MS"/>
      <family val="4"/>
    </font>
    <font>
      <sz val="11"/>
      <color theme="1"/>
      <name val="Comic Sans MS"/>
      <family val="4"/>
    </font>
    <font>
      <sz val="11"/>
      <name val="Calibri Light"/>
      <family val="2"/>
    </font>
    <font>
      <b/>
      <sz val="11"/>
      <name val="Calibri Light"/>
      <family val="2"/>
    </font>
    <font>
      <b/>
      <i/>
      <sz val="18"/>
      <color rgb="FF00B050"/>
      <name val="Comic Sans MS"/>
      <family val="4"/>
    </font>
    <font>
      <b/>
      <i/>
      <sz val="18"/>
      <color rgb="FFFF0000"/>
      <name val="Comic Sans MS"/>
      <family val="4"/>
    </font>
    <font>
      <b/>
      <sz val="11"/>
      <color rgb="FFFA7D00"/>
      <name val="Calibri"/>
      <family val="2"/>
      <scheme val="minor"/>
    </font>
    <font>
      <sz val="11"/>
      <color rgb="FFFF0000"/>
      <name val="Calibri"/>
      <family val="2"/>
      <scheme val="minor"/>
    </font>
    <font>
      <sz val="10"/>
      <color rgb="FFFF0000"/>
      <name val="Verdana"/>
      <family val="2"/>
    </font>
    <font>
      <vertAlign val="superscript"/>
      <sz val="11"/>
      <color theme="1"/>
      <name val="Calibri"/>
      <family val="2"/>
      <scheme val="minor"/>
    </font>
    <font>
      <sz val="11"/>
      <name val="Calibri"/>
      <family val="2"/>
      <scheme val="minor"/>
    </font>
    <font>
      <vertAlign val="subscript"/>
      <sz val="11"/>
      <color theme="1"/>
      <name val="Calibri"/>
      <family val="2"/>
      <scheme val="minor"/>
    </font>
    <font>
      <sz val="11"/>
      <color rgb="FF00B050"/>
      <name val="Calibri"/>
      <family val="2"/>
      <scheme val="minor"/>
    </font>
    <font>
      <b/>
      <sz val="11"/>
      <color rgb="FF00B050"/>
      <name val="Calibri Light"/>
      <family val="2"/>
    </font>
    <font>
      <vertAlign val="superscript"/>
      <sz val="8"/>
      <color theme="1"/>
      <name val="Calibri"/>
      <family val="2"/>
      <scheme val="minor"/>
    </font>
    <font>
      <sz val="14"/>
      <name val="Franklin Gothic Medium"/>
      <family val="2"/>
    </font>
    <font>
      <b/>
      <sz val="14"/>
      <color rgb="FFFF0000"/>
      <name val="Franklin Gothic Medium"/>
      <family val="2"/>
    </font>
    <font>
      <sz val="14"/>
      <color indexed="10"/>
      <name val="Franklin Gothic Medium"/>
      <family val="2"/>
    </font>
    <font>
      <sz val="14"/>
      <color theme="1"/>
      <name val="Franklin Gothic Medium"/>
      <family val="2"/>
    </font>
    <font>
      <u/>
      <sz val="10"/>
      <color indexed="12"/>
      <name val="Franklin Gothic Medium"/>
      <family val="2"/>
    </font>
    <font>
      <u/>
      <sz val="14"/>
      <color theme="1"/>
      <name val="Franklin Gothic Medium"/>
      <family val="2"/>
    </font>
    <font>
      <sz val="18"/>
      <color indexed="10"/>
      <name val="Franklin Gothic Medium"/>
      <family val="2"/>
    </font>
    <font>
      <sz val="10"/>
      <color theme="0"/>
      <name val="Franklin Gothic Medium"/>
      <family val="2"/>
    </font>
    <font>
      <b/>
      <i/>
      <sz val="20"/>
      <color theme="0"/>
      <name val="Comic Sans MS"/>
      <family val="4"/>
    </font>
    <font>
      <b/>
      <i/>
      <sz val="20"/>
      <color rgb="FFFFFF00"/>
      <name val="Comic Sans MS"/>
      <family val="4"/>
    </font>
    <font>
      <sz val="28"/>
      <color theme="0"/>
      <name val="Franklin Gothic Medium"/>
      <family val="2"/>
    </font>
    <font>
      <b/>
      <sz val="18"/>
      <color rgb="FFC00000"/>
      <name val="Franklin Gothic Medium"/>
      <family val="2"/>
    </font>
    <font>
      <b/>
      <sz val="14"/>
      <color rgb="FFC00000"/>
      <name val="Franklin Gothic Medium"/>
      <family val="2"/>
    </font>
    <font>
      <u/>
      <sz val="14"/>
      <color rgb="FFC00000"/>
      <name val="Franklin Gothic Medium"/>
      <family val="2"/>
    </font>
    <font>
      <sz val="10"/>
      <name val="Verdana"/>
      <family val="2"/>
    </font>
    <font>
      <u/>
      <sz val="10"/>
      <color indexed="12"/>
      <name val="Verdana"/>
      <family val="2"/>
    </font>
    <font>
      <u/>
      <sz val="18"/>
      <color rgb="FFC00000"/>
      <name val="Franklin Gothic Medium"/>
      <family val="2"/>
    </font>
    <font>
      <sz val="18"/>
      <color rgb="FFC00000"/>
      <name val="Franklin Gothic Medium"/>
      <family val="2"/>
    </font>
    <font>
      <sz val="10"/>
      <color rgb="FFC00000"/>
      <name val="Franklin Gothic Medium"/>
      <family val="2"/>
    </font>
    <font>
      <sz val="14"/>
      <color rgb="FFC00000"/>
      <name val="Franklin Gothic Medium"/>
      <family val="2"/>
    </font>
    <font>
      <sz val="12"/>
      <color rgb="FF002060"/>
      <name val="Franklin Gothic Medium"/>
      <family val="2"/>
    </font>
    <font>
      <b/>
      <sz val="12"/>
      <color rgb="FF002060"/>
      <name val="Verdana"/>
      <family val="2"/>
    </font>
    <font>
      <b/>
      <u/>
      <sz val="12"/>
      <color rgb="FF002060"/>
      <name val="Verdana"/>
      <family val="2"/>
    </font>
    <font>
      <sz val="12"/>
      <color rgb="FF002060"/>
      <name val="Verdana"/>
      <family val="2"/>
    </font>
    <font>
      <sz val="12"/>
      <color theme="1"/>
      <name val="Comic Sans MS"/>
      <family val="4"/>
    </font>
    <font>
      <sz val="9"/>
      <color indexed="81"/>
      <name val="Tahoma"/>
      <family val="2"/>
    </font>
    <font>
      <b/>
      <sz val="9"/>
      <color indexed="81"/>
      <name val="Tahoma"/>
      <family val="2"/>
    </font>
    <font>
      <b/>
      <sz val="10.5"/>
      <color rgb="FF0070C0"/>
      <name val="Comic Sans MS"/>
      <family val="4"/>
    </font>
    <font>
      <b/>
      <vertAlign val="superscript"/>
      <sz val="10.5"/>
      <color rgb="FF0070C0"/>
      <name val="Comic Sans MS"/>
      <family val="4"/>
    </font>
    <font>
      <b/>
      <vertAlign val="subscript"/>
      <sz val="10.5"/>
      <color rgb="FF0070C0"/>
      <name val="Comic Sans MS"/>
      <family val="4"/>
    </font>
    <font>
      <b/>
      <sz val="10.5"/>
      <color theme="1"/>
      <name val="Comic Sans MS"/>
      <family val="4"/>
    </font>
    <font>
      <b/>
      <u/>
      <sz val="10.5"/>
      <color theme="1"/>
      <name val="Comic Sans MS"/>
      <family val="4"/>
    </font>
    <font>
      <b/>
      <sz val="10.5"/>
      <color theme="1"/>
      <name val="Calibri"/>
      <family val="2"/>
      <scheme val="minor"/>
    </font>
    <font>
      <b/>
      <sz val="10.5"/>
      <color rgb="FF00B050"/>
      <name val="Comic Sans MS"/>
      <family val="4"/>
    </font>
    <font>
      <b/>
      <vertAlign val="subscript"/>
      <sz val="10.5"/>
      <color rgb="FF00B050"/>
      <name val="Comic Sans MS"/>
      <family val="4"/>
    </font>
    <font>
      <b/>
      <sz val="10.5"/>
      <color rgb="FFFF0000"/>
      <name val="Comic Sans MS"/>
      <family val="4"/>
    </font>
    <font>
      <b/>
      <sz val="22"/>
      <color rgb="FFFF0000"/>
      <name val="Comic Sans MS"/>
      <family val="4"/>
    </font>
    <font>
      <b/>
      <sz val="16"/>
      <color theme="1"/>
      <name val="Comic Sans MS"/>
      <family val="4"/>
    </font>
    <font>
      <b/>
      <sz val="16"/>
      <color theme="1"/>
      <name val="Calibri Light"/>
      <family val="2"/>
    </font>
    <font>
      <b/>
      <sz val="28"/>
      <color rgb="FFFF0000"/>
      <name val="Franklin Gothic Medium"/>
      <family val="2"/>
    </font>
    <font>
      <b/>
      <sz val="28"/>
      <color theme="0"/>
      <name val="Franklin Gothic Medium"/>
      <family val="2"/>
    </font>
    <font>
      <b/>
      <sz val="14"/>
      <color theme="1"/>
      <name val="Franklin Gothic Medium"/>
      <family val="2"/>
    </font>
    <font>
      <u/>
      <sz val="14"/>
      <name val="Franklin Gothic Medium"/>
      <family val="2"/>
    </font>
  </fonts>
  <fills count="11">
    <fill>
      <patternFill patternType="none"/>
    </fill>
    <fill>
      <patternFill patternType="gray125"/>
    </fill>
    <fill>
      <patternFill patternType="solid">
        <fgColor rgb="FFC6EFCE"/>
      </patternFill>
    </fill>
    <fill>
      <patternFill patternType="solid">
        <fgColor rgb="FFFFEB9C"/>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2F2F2"/>
      </patternFill>
    </fill>
    <fill>
      <patternFill patternType="solid">
        <fgColor indexed="9"/>
        <bgColor indexed="64"/>
      </patternFill>
    </fill>
    <fill>
      <patternFill patternType="solid">
        <fgColor theme="1"/>
        <bgColor indexed="64"/>
      </patternFill>
    </fill>
    <fill>
      <patternFill patternType="solid">
        <fgColor theme="0"/>
        <bgColor indexed="64"/>
      </patternFill>
    </fill>
    <fill>
      <patternFill patternType="solid">
        <fgColor theme="9" tint="-0.49998474074526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style="thin">
        <color auto="1"/>
      </top>
      <bottom/>
      <diagonal/>
    </border>
    <border>
      <left style="medium">
        <color indexed="64"/>
      </left>
      <right style="thin">
        <color auto="1"/>
      </right>
      <top style="thin">
        <color auto="1"/>
      </top>
      <bottom/>
      <diagonal/>
    </border>
    <border>
      <left style="medium">
        <color indexed="64"/>
      </left>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3">
    <xf numFmtId="0" fontId="0" fillId="0" borderId="0"/>
    <xf numFmtId="0" fontId="3" fillId="2" borderId="0" applyNumberFormat="0" applyBorder="0" applyAlignment="0" applyProtection="0"/>
    <xf numFmtId="0" fontId="4" fillId="3" borderId="0" applyNumberFormat="0" applyBorder="0" applyAlignment="0" applyProtection="0"/>
    <xf numFmtId="0" fontId="5" fillId="0" borderId="0"/>
    <xf numFmtId="0" fontId="6" fillId="0" borderId="0"/>
    <xf numFmtId="43" fontId="5"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22" fillId="6" borderId="13" applyNumberFormat="0" applyAlignment="0" applyProtection="0"/>
    <xf numFmtId="0" fontId="2" fillId="0" borderId="0"/>
    <xf numFmtId="0" fontId="35" fillId="0" borderId="0" applyNumberFormat="0" applyFill="0" applyBorder="0" applyAlignment="0" applyProtection="0">
      <alignment vertical="top"/>
      <protection locked="0"/>
    </xf>
    <xf numFmtId="0" fontId="45" fillId="0" borderId="0"/>
    <xf numFmtId="0" fontId="46" fillId="0" borderId="0" applyNumberFormat="0" applyFill="0" applyBorder="0" applyAlignment="0" applyProtection="0">
      <alignment vertical="top"/>
      <protection locked="0"/>
    </xf>
  </cellStyleXfs>
  <cellXfs count="239">
    <xf numFmtId="0" fontId="0" fillId="0" borderId="0" xfId="0"/>
    <xf numFmtId="9" fontId="0" fillId="0" borderId="0" xfId="0" applyNumberFormat="1"/>
    <xf numFmtId="165" fontId="0" fillId="0" borderId="0" xfId="0" applyNumberFormat="1"/>
    <xf numFmtId="0" fontId="8" fillId="0" borderId="0" xfId="0" applyFont="1"/>
    <xf numFmtId="0" fontId="0" fillId="0" borderId="0" xfId="0" applyAlignment="1">
      <alignment horizontal="center"/>
    </xf>
    <xf numFmtId="166" fontId="0" fillId="0" borderId="0" xfId="0" applyNumberFormat="1"/>
    <xf numFmtId="0" fontId="0" fillId="0" borderId="0" xfId="0" applyAlignment="1">
      <alignment horizontal="center"/>
    </xf>
    <xf numFmtId="164" fontId="0" fillId="0" borderId="0" xfId="0" applyNumberFormat="1"/>
    <xf numFmtId="164" fontId="0" fillId="0" borderId="0" xfId="7" applyNumberFormat="1" applyFont="1"/>
    <xf numFmtId="9" fontId="0" fillId="0" borderId="0" xfId="0" applyNumberFormat="1" applyAlignment="1">
      <alignment horizontal="center"/>
    </xf>
    <xf numFmtId="0" fontId="0" fillId="0" borderId="0" xfId="0" applyAlignment="1">
      <alignment horizontal="center" vertical="center"/>
    </xf>
    <xf numFmtId="0" fontId="0" fillId="4" borderId="1" xfId="0" applyFill="1" applyBorder="1" applyAlignment="1">
      <alignment horizontal="center" vertical="center"/>
    </xf>
    <xf numFmtId="0" fontId="0" fillId="4" borderId="6" xfId="0" applyFill="1" applyBorder="1" applyAlignment="1">
      <alignment horizontal="center" vertical="center"/>
    </xf>
    <xf numFmtId="164" fontId="0" fillId="4" borderId="1" xfId="0" applyNumberFormat="1" applyFill="1" applyBorder="1" applyAlignment="1">
      <alignment horizontal="center" vertical="center"/>
    </xf>
    <xf numFmtId="164" fontId="0" fillId="4" borderId="6"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0" fontId="0" fillId="5" borderId="0" xfId="0" applyFill="1"/>
    <xf numFmtId="0" fontId="8" fillId="5" borderId="0" xfId="0" applyFont="1" applyFill="1"/>
    <xf numFmtId="0" fontId="0" fillId="5" borderId="0" xfId="0" applyFill="1" applyAlignment="1">
      <alignment horizontal="center"/>
    </xf>
    <xf numFmtId="0" fontId="5" fillId="5" borderId="0" xfId="3" applyFont="1" applyFill="1" applyBorder="1"/>
    <xf numFmtId="166" fontId="4" fillId="5" borderId="0" xfId="2" applyNumberFormat="1" applyFill="1"/>
    <xf numFmtId="164" fontId="5" fillId="5" borderId="0" xfId="3" applyNumberFormat="1" applyFill="1"/>
    <xf numFmtId="9" fontId="5" fillId="5" borderId="0" xfId="3" applyNumberFormat="1" applyFill="1"/>
    <xf numFmtId="166" fontId="5" fillId="5" borderId="0" xfId="3" applyNumberFormat="1" applyFill="1"/>
    <xf numFmtId="0" fontId="5" fillId="5" borderId="0" xfId="3" applyFill="1"/>
    <xf numFmtId="166" fontId="0" fillId="5" borderId="0" xfId="0" applyNumberFormat="1" applyFill="1"/>
    <xf numFmtId="9" fontId="0" fillId="5" borderId="0" xfId="0" applyNumberFormat="1" applyFill="1"/>
    <xf numFmtId="165" fontId="0" fillId="5" borderId="0" xfId="0" applyNumberFormat="1" applyFill="1"/>
    <xf numFmtId="0" fontId="0" fillId="4" borderId="0" xfId="0" applyFill="1"/>
    <xf numFmtId="0" fontId="8" fillId="4" borderId="0" xfId="0" applyFont="1" applyFill="1"/>
    <xf numFmtId="0" fontId="0" fillId="4" borderId="0" xfId="0" applyFill="1" applyAlignment="1">
      <alignment horizontal="center"/>
    </xf>
    <xf numFmtId="0" fontId="5" fillId="4" borderId="0" xfId="3" applyFont="1" applyFill="1" applyBorder="1"/>
    <xf numFmtId="166" fontId="4" fillId="4" borderId="0" xfId="2" applyNumberFormat="1" applyFill="1"/>
    <xf numFmtId="164" fontId="5" fillId="4" borderId="0" xfId="3" applyNumberFormat="1" applyFill="1"/>
    <xf numFmtId="10" fontId="5" fillId="4" borderId="0" xfId="6" applyNumberFormat="1" applyFont="1" applyFill="1"/>
    <xf numFmtId="9" fontId="5" fillId="4" borderId="0" xfId="3" applyNumberFormat="1" applyFill="1"/>
    <xf numFmtId="166" fontId="5" fillId="4" borderId="0" xfId="3" applyNumberFormat="1" applyFill="1"/>
    <xf numFmtId="0" fontId="5" fillId="4" borderId="0" xfId="3" applyFill="1"/>
    <xf numFmtId="166" fontId="0" fillId="4" borderId="0" xfId="0" applyNumberFormat="1" applyFill="1"/>
    <xf numFmtId="9" fontId="0" fillId="4" borderId="0" xfId="0" applyNumberFormat="1" applyFill="1"/>
    <xf numFmtId="0" fontId="0" fillId="4" borderId="0" xfId="0" applyFill="1" applyAlignment="1">
      <alignment horizontal="center" vertical="center"/>
    </xf>
    <xf numFmtId="0" fontId="0" fillId="4" borderId="2" xfId="0" quotePrefix="1" applyFill="1" applyBorder="1" applyAlignment="1">
      <alignment horizontal="center" vertical="center"/>
    </xf>
    <xf numFmtId="0" fontId="11" fillId="4" borderId="1" xfId="0" applyFont="1" applyFill="1" applyBorder="1" applyAlignment="1">
      <alignment horizontal="center" vertical="center"/>
    </xf>
    <xf numFmtId="0" fontId="12" fillId="4" borderId="1" xfId="0" applyFont="1" applyFill="1" applyBorder="1" applyAlignment="1">
      <alignment horizontal="center" vertical="center"/>
    </xf>
    <xf numFmtId="9" fontId="0" fillId="4" borderId="2" xfId="6" applyFont="1" applyFill="1" applyBorder="1" applyAlignment="1">
      <alignment horizontal="center" vertical="center"/>
    </xf>
    <xf numFmtId="164" fontId="0" fillId="4" borderId="1" xfId="0" applyNumberFormat="1" applyFill="1" applyBorder="1"/>
    <xf numFmtId="164" fontId="0" fillId="4" borderId="6" xfId="0" applyNumberFormat="1" applyFill="1" applyBorder="1"/>
    <xf numFmtId="164" fontId="0" fillId="4" borderId="5" xfId="0" applyNumberFormat="1" applyFill="1" applyBorder="1" applyAlignment="1">
      <alignment horizontal="center" vertical="center"/>
    </xf>
    <xf numFmtId="164" fontId="0" fillId="4" borderId="8" xfId="0" applyNumberFormat="1" applyFill="1" applyBorder="1"/>
    <xf numFmtId="164" fontId="0" fillId="4" borderId="9" xfId="0" applyNumberFormat="1" applyFill="1" applyBorder="1"/>
    <xf numFmtId="164" fontId="0" fillId="4" borderId="7" xfId="0" applyNumberFormat="1" applyFill="1" applyBorder="1" applyAlignment="1">
      <alignment horizontal="center" vertical="center"/>
    </xf>
    <xf numFmtId="164" fontId="0" fillId="4" borderId="0" xfId="0" applyNumberFormat="1" applyFill="1" applyAlignment="1">
      <alignment horizontal="center" vertical="center"/>
    </xf>
    <xf numFmtId="164" fontId="0" fillId="5" borderId="0" xfId="0" applyNumberFormat="1" applyFill="1" applyAlignment="1">
      <alignment horizontal="center" vertical="center"/>
    </xf>
    <xf numFmtId="0" fontId="0" fillId="5" borderId="0" xfId="0" applyFill="1" applyAlignment="1">
      <alignment horizontal="center" vertical="center"/>
    </xf>
    <xf numFmtId="167" fontId="0" fillId="5" borderId="0" xfId="0" applyNumberFormat="1" applyFill="1" applyAlignment="1">
      <alignment horizontal="center" vertical="center"/>
    </xf>
    <xf numFmtId="164" fontId="0" fillId="5" borderId="1" xfId="0" applyNumberFormat="1" applyFont="1" applyFill="1" applyBorder="1" applyAlignment="1">
      <alignment horizontal="center" vertical="center"/>
    </xf>
    <xf numFmtId="1" fontId="0" fillId="5" borderId="1" xfId="0" applyNumberFormat="1" applyFont="1" applyFill="1" applyBorder="1" applyAlignment="1">
      <alignment horizontal="center" vertical="center"/>
    </xf>
    <xf numFmtId="1" fontId="0" fillId="5" borderId="6" xfId="0" applyNumberFormat="1" applyFont="1" applyFill="1" applyBorder="1" applyAlignment="1">
      <alignment horizontal="center" vertical="center"/>
    </xf>
    <xf numFmtId="164" fontId="0" fillId="5" borderId="5" xfId="0" applyNumberFormat="1" applyFont="1" applyFill="1" applyBorder="1" applyAlignment="1">
      <alignment horizontal="center" vertical="center"/>
    </xf>
    <xf numFmtId="164" fontId="0" fillId="5" borderId="6" xfId="0" applyNumberFormat="1" applyFont="1" applyFill="1" applyBorder="1" applyAlignment="1">
      <alignment horizontal="center" vertical="center"/>
    </xf>
    <xf numFmtId="164" fontId="0" fillId="5" borderId="7" xfId="0" applyNumberFormat="1" applyFont="1" applyFill="1" applyBorder="1" applyAlignment="1">
      <alignment horizontal="center" vertical="center"/>
    </xf>
    <xf numFmtId="164" fontId="0" fillId="5" borderId="8" xfId="0" applyNumberFormat="1" applyFont="1" applyFill="1" applyBorder="1" applyAlignment="1">
      <alignment horizontal="center" vertical="center"/>
    </xf>
    <xf numFmtId="164" fontId="0" fillId="5" borderId="9" xfId="0" applyNumberFormat="1" applyFont="1" applyFill="1" applyBorder="1" applyAlignment="1">
      <alignment horizontal="center" vertical="center"/>
    </xf>
    <xf numFmtId="164" fontId="0" fillId="4" borderId="5"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9" fontId="0" fillId="5" borderId="0" xfId="0" applyNumberFormat="1" applyFill="1" applyAlignment="1">
      <alignment horizontal="center" vertical="center"/>
    </xf>
    <xf numFmtId="0" fontId="18" fillId="4" borderId="0" xfId="0" applyFont="1" applyFill="1"/>
    <xf numFmtId="0" fontId="19" fillId="4" borderId="0" xfId="0" applyFont="1" applyFill="1"/>
    <xf numFmtId="0" fontId="18" fillId="4" borderId="0" xfId="0" applyFont="1" applyFill="1" applyAlignment="1">
      <alignment horizontal="center"/>
    </xf>
    <xf numFmtId="0" fontId="19" fillId="0" borderId="0" xfId="1" applyFont="1" applyFill="1" applyAlignment="1">
      <alignment horizontal="center" vertical="center"/>
    </xf>
    <xf numFmtId="9" fontId="19" fillId="0" borderId="0" xfId="1" applyNumberFormat="1" applyFont="1" applyFill="1" applyAlignment="1">
      <alignment horizontal="center" vertical="center"/>
    </xf>
    <xf numFmtId="164" fontId="5" fillId="4" borderId="0" xfId="3" applyNumberFormat="1" applyFont="1" applyFill="1"/>
    <xf numFmtId="0" fontId="18" fillId="4" borderId="0" xfId="2" applyFont="1" applyFill="1"/>
    <xf numFmtId="10" fontId="18" fillId="4" borderId="0" xfId="2" applyNumberFormat="1" applyFont="1" applyFill="1"/>
    <xf numFmtId="0" fontId="18" fillId="4" borderId="0" xfId="0" applyFont="1" applyFill="1" applyAlignment="1">
      <alignment horizontal="center" vertical="center"/>
    </xf>
    <xf numFmtId="9" fontId="18" fillId="4" borderId="0" xfId="0" applyNumberFormat="1" applyFont="1" applyFill="1" applyAlignment="1">
      <alignment horizontal="center" vertical="center"/>
    </xf>
    <xf numFmtId="165" fontId="18" fillId="4" borderId="0" xfId="0" applyNumberFormat="1" applyFont="1" applyFill="1"/>
    <xf numFmtId="0" fontId="21" fillId="4" borderId="0" xfId="0" applyFont="1" applyFill="1"/>
    <xf numFmtId="0" fontId="17" fillId="4" borderId="0" xfId="0" applyFont="1" applyFill="1"/>
    <xf numFmtId="0" fontId="2" fillId="0" borderId="0" xfId="9"/>
    <xf numFmtId="0" fontId="19" fillId="4" borderId="0" xfId="0" applyFont="1" applyFill="1" applyAlignment="1">
      <alignment horizontal="center" vertical="center"/>
    </xf>
    <xf numFmtId="164" fontId="0" fillId="4" borderId="8" xfId="0" applyNumberFormat="1" applyFont="1" applyFill="1" applyBorder="1" applyAlignment="1">
      <alignment horizontal="center" vertical="center"/>
    </xf>
    <xf numFmtId="164" fontId="0" fillId="5" borderId="1" xfId="0" applyNumberFormat="1" applyFont="1" applyFill="1" applyBorder="1" applyAlignment="1">
      <alignment horizontal="center" vertical="center"/>
    </xf>
    <xf numFmtId="168" fontId="5" fillId="5" borderId="0" xfId="6" applyNumberFormat="1" applyFont="1" applyFill="1"/>
    <xf numFmtId="0" fontId="0" fillId="4" borderId="23" xfId="0" applyFill="1" applyBorder="1" applyAlignment="1">
      <alignment horizontal="center" vertical="center"/>
    </xf>
    <xf numFmtId="164" fontId="29" fillId="4" borderId="24" xfId="0" applyNumberFormat="1" applyFont="1" applyFill="1" applyBorder="1" applyAlignment="1">
      <alignment horizontal="center" vertical="center"/>
    </xf>
    <xf numFmtId="0" fontId="6" fillId="0" borderId="0" xfId="4"/>
    <xf numFmtId="0" fontId="6" fillId="7" borderId="0" xfId="4" applyFill="1"/>
    <xf numFmtId="0" fontId="33" fillId="7" borderId="0" xfId="4" applyFont="1" applyFill="1"/>
    <xf numFmtId="0" fontId="34" fillId="7" borderId="0" xfId="4" applyFont="1" applyFill="1"/>
    <xf numFmtId="0" fontId="34" fillId="7" borderId="0" xfId="4" applyFont="1" applyFill="1" applyAlignment="1">
      <alignment horizontal="center" vertical="center" wrapText="1"/>
    </xf>
    <xf numFmtId="0" fontId="31" fillId="8" borderId="0" xfId="4" applyFont="1" applyFill="1"/>
    <xf numFmtId="0" fontId="6" fillId="8" borderId="0" xfId="4" applyFill="1"/>
    <xf numFmtId="0" fontId="32" fillId="8" borderId="0" xfId="4" applyFont="1" applyFill="1" applyAlignment="1"/>
    <xf numFmtId="0" fontId="42" fillId="7" borderId="0" xfId="4" applyFont="1" applyFill="1"/>
    <xf numFmtId="0" fontId="43" fillId="7" borderId="0" xfId="4" applyFont="1" applyFill="1"/>
    <xf numFmtId="0" fontId="44" fillId="7" borderId="0" xfId="4" applyFont="1" applyFill="1"/>
    <xf numFmtId="0" fontId="37" fillId="9" borderId="0" xfId="4" applyFont="1" applyFill="1"/>
    <xf numFmtId="0" fontId="40" fillId="9" borderId="0" xfId="4" applyFont="1" applyFill="1" applyAlignment="1">
      <alignment horizontal="center" vertical="center" wrapText="1"/>
    </xf>
    <xf numFmtId="0" fontId="6" fillId="9" borderId="0" xfId="4" applyFill="1"/>
    <xf numFmtId="0" fontId="47" fillId="7" borderId="0" xfId="4" applyFont="1" applyFill="1"/>
    <xf numFmtId="0" fontId="48" fillId="7" borderId="0" xfId="4" applyFont="1" applyFill="1"/>
    <xf numFmtId="0" fontId="49" fillId="7" borderId="0" xfId="4" applyFont="1" applyFill="1"/>
    <xf numFmtId="0" fontId="50" fillId="7" borderId="0" xfId="4" applyFont="1" applyFill="1"/>
    <xf numFmtId="0" fontId="51" fillId="9" borderId="0" xfId="11" applyFont="1" applyFill="1"/>
    <xf numFmtId="0" fontId="52" fillId="7" borderId="0" xfId="11" applyFont="1" applyFill="1"/>
    <xf numFmtId="0" fontId="52" fillId="9" borderId="0" xfId="11" applyFont="1" applyFill="1"/>
    <xf numFmtId="0" fontId="53" fillId="9" borderId="0" xfId="12" applyFont="1" applyFill="1" applyAlignment="1" applyProtection="1"/>
    <xf numFmtId="0" fontId="54" fillId="9" borderId="0" xfId="11" applyFont="1" applyFill="1"/>
    <xf numFmtId="0" fontId="51" fillId="7" borderId="0" xfId="4" applyFont="1" applyFill="1"/>
    <xf numFmtId="0" fontId="51" fillId="7" borderId="0" xfId="11" applyFont="1" applyFill="1"/>
    <xf numFmtId="0" fontId="54" fillId="7" borderId="0" xfId="11" applyFont="1" applyFill="1"/>
    <xf numFmtId="0" fontId="53" fillId="7" borderId="0" xfId="12" applyFont="1" applyFill="1" applyAlignment="1" applyProtection="1"/>
    <xf numFmtId="0" fontId="8" fillId="5" borderId="1" xfId="0" applyFont="1" applyFill="1" applyBorder="1"/>
    <xf numFmtId="0" fontId="8" fillId="5" borderId="1" xfId="0" applyFont="1" applyFill="1" applyBorder="1" applyAlignment="1">
      <alignment horizontal="center" vertical="center"/>
    </xf>
    <xf numFmtId="9" fontId="29" fillId="0" borderId="1" xfId="1" applyNumberFormat="1" applyFont="1" applyFill="1" applyBorder="1" applyAlignment="1">
      <alignment horizontal="center" vertical="center"/>
    </xf>
    <xf numFmtId="0" fontId="29" fillId="0" borderId="1" xfId="1" applyFont="1" applyFill="1" applyBorder="1" applyAlignment="1">
      <alignment horizontal="center" vertical="center"/>
    </xf>
    <xf numFmtId="0" fontId="20" fillId="5" borderId="0" xfId="0" applyFont="1" applyFill="1" applyAlignment="1">
      <alignment horizontal="center" vertical="center"/>
    </xf>
    <xf numFmtId="9" fontId="29" fillId="5" borderId="0" xfId="1" applyNumberFormat="1" applyFont="1" applyFill="1" applyAlignment="1">
      <alignment horizontal="center" vertical="center"/>
    </xf>
    <xf numFmtId="0" fontId="55" fillId="5" borderId="0" xfId="0" applyFont="1" applyFill="1"/>
    <xf numFmtId="9" fontId="55" fillId="5" borderId="0" xfId="0" applyNumberFormat="1" applyFont="1" applyFill="1"/>
    <xf numFmtId="0" fontId="8" fillId="5" borderId="0" xfId="0" applyFont="1" applyFill="1" applyBorder="1"/>
    <xf numFmtId="0" fontId="29" fillId="0" borderId="1" xfId="1" applyFont="1" applyFill="1" applyBorder="1"/>
    <xf numFmtId="0" fontId="2" fillId="9" borderId="0" xfId="9" applyFill="1"/>
    <xf numFmtId="0" fontId="2" fillId="9" borderId="5" xfId="9" applyFont="1" applyFill="1" applyBorder="1"/>
    <xf numFmtId="164" fontId="2" fillId="9" borderId="1" xfId="9" applyNumberFormat="1" applyFill="1" applyBorder="1" applyAlignment="1">
      <alignment horizontal="center" vertical="center"/>
    </xf>
    <xf numFmtId="164" fontId="2" fillId="9" borderId="1" xfId="9" applyNumberFormat="1" applyFill="1" applyBorder="1" applyAlignment="1">
      <alignment horizontal="center" vertical="center" wrapText="1"/>
    </xf>
    <xf numFmtId="164" fontId="2" fillId="9" borderId="6" xfId="9" applyNumberFormat="1" applyFill="1" applyBorder="1" applyAlignment="1">
      <alignment horizontal="center" vertical="center"/>
    </xf>
    <xf numFmtId="0" fontId="1" fillId="9" borderId="5" xfId="9" applyFont="1" applyFill="1" applyBorder="1"/>
    <xf numFmtId="0" fontId="1" fillId="9" borderId="7" xfId="9" applyFont="1" applyFill="1" applyBorder="1"/>
    <xf numFmtId="164" fontId="2" fillId="9" borderId="8" xfId="9" applyNumberFormat="1" applyFill="1" applyBorder="1" applyAlignment="1">
      <alignment horizontal="center" vertical="center"/>
    </xf>
    <xf numFmtId="164" fontId="2" fillId="9" borderId="9" xfId="9" applyNumberFormat="1" applyFill="1" applyBorder="1" applyAlignment="1">
      <alignment horizontal="center" vertical="center"/>
    </xf>
    <xf numFmtId="0" fontId="2" fillId="9" borderId="0" xfId="9" applyFont="1" applyFill="1" applyBorder="1"/>
    <xf numFmtId="164" fontId="2" fillId="9" borderId="0" xfId="9" applyNumberFormat="1" applyFill="1" applyBorder="1" applyAlignment="1">
      <alignment horizontal="center" vertical="center"/>
    </xf>
    <xf numFmtId="0" fontId="28" fillId="9" borderId="0" xfId="9" applyFont="1" applyFill="1" applyBorder="1" applyAlignment="1">
      <alignment vertical="top" wrapText="1"/>
    </xf>
    <xf numFmtId="164" fontId="28" fillId="9" borderId="0" xfId="9" applyNumberFormat="1" applyFont="1" applyFill="1" applyBorder="1" applyAlignment="1">
      <alignment vertical="top" wrapText="1"/>
    </xf>
    <xf numFmtId="0" fontId="2" fillId="9" borderId="0" xfId="9" applyFont="1" applyFill="1"/>
    <xf numFmtId="164" fontId="2" fillId="9" borderId="0" xfId="9" applyNumberFormat="1" applyFill="1" applyAlignment="1">
      <alignment horizontal="center" vertical="center"/>
    </xf>
    <xf numFmtId="0" fontId="2" fillId="9" borderId="0" xfId="9" applyFill="1" applyAlignment="1">
      <alignment horizontal="center" vertical="center"/>
    </xf>
    <xf numFmtId="166" fontId="2" fillId="9" borderId="0" xfId="9" applyNumberFormat="1" applyFill="1" applyAlignment="1">
      <alignment horizontal="center" vertical="center"/>
    </xf>
    <xf numFmtId="164" fontId="1" fillId="9" borderId="1" xfId="9" applyNumberFormat="1" applyFont="1" applyFill="1" applyBorder="1" applyAlignment="1">
      <alignment horizontal="center" vertical="center"/>
    </xf>
    <xf numFmtId="164" fontId="26" fillId="9" borderId="1" xfId="9" applyNumberFormat="1" applyFont="1" applyFill="1" applyBorder="1" applyAlignment="1">
      <alignment horizontal="center" vertical="center"/>
    </xf>
    <xf numFmtId="1" fontId="23" fillId="9" borderId="1" xfId="9" applyNumberFormat="1" applyFont="1" applyFill="1" applyBorder="1" applyAlignment="1">
      <alignment horizontal="center" vertical="center"/>
    </xf>
    <xf numFmtId="164" fontId="23" fillId="9" borderId="1" xfId="9" applyNumberFormat="1" applyFont="1" applyFill="1" applyBorder="1" applyAlignment="1">
      <alignment horizontal="center" vertical="center"/>
    </xf>
    <xf numFmtId="0" fontId="22" fillId="9" borderId="0" xfId="8" applyFill="1" applyBorder="1" applyAlignment="1">
      <alignment horizontal="center" vertical="center"/>
    </xf>
    <xf numFmtId="164" fontId="24" fillId="9" borderId="0" xfId="9" applyNumberFormat="1" applyFont="1" applyFill="1" applyBorder="1" applyAlignment="1">
      <alignment horizontal="center" vertical="center"/>
    </xf>
    <xf numFmtId="164" fontId="2" fillId="9" borderId="0" xfId="9" applyNumberFormat="1" applyFont="1" applyFill="1" applyAlignment="1">
      <alignment horizontal="center" vertical="center"/>
    </xf>
    <xf numFmtId="1" fontId="24" fillId="9" borderId="1" xfId="9" applyNumberFormat="1" applyFont="1" applyFill="1" applyBorder="1" applyAlignment="1">
      <alignment horizontal="center" vertical="center"/>
    </xf>
    <xf numFmtId="0" fontId="2" fillId="9" borderId="0" xfId="9" applyFont="1" applyFill="1" applyAlignment="1">
      <alignment horizontal="center" vertical="center"/>
    </xf>
    <xf numFmtId="0" fontId="10" fillId="9" borderId="0" xfId="0" applyFont="1" applyFill="1"/>
    <xf numFmtId="0" fontId="0" fillId="9" borderId="0" xfId="0" applyFill="1"/>
    <xf numFmtId="0" fontId="9" fillId="9" borderId="0" xfId="0" applyFont="1" applyFill="1"/>
    <xf numFmtId="164" fontId="0" fillId="9" borderId="0" xfId="0" applyNumberFormat="1" applyFill="1"/>
    <xf numFmtId="165" fontId="0" fillId="9" borderId="0" xfId="0" applyNumberFormat="1" applyFill="1"/>
    <xf numFmtId="166" fontId="0" fillId="9" borderId="0" xfId="0" applyNumberFormat="1" applyFill="1"/>
    <xf numFmtId="167" fontId="0" fillId="5" borderId="1" xfId="0" applyNumberFormat="1" applyFont="1" applyFill="1" applyBorder="1" applyAlignment="1">
      <alignment horizontal="center" vertical="center"/>
    </xf>
    <xf numFmtId="167" fontId="0" fillId="5" borderId="8" xfId="0" applyNumberFormat="1" applyFont="1" applyFill="1" applyBorder="1" applyAlignment="1">
      <alignment horizontal="center" vertical="center"/>
    </xf>
    <xf numFmtId="167" fontId="0" fillId="4" borderId="1" xfId="0" applyNumberFormat="1" applyFont="1" applyFill="1" applyBorder="1" applyAlignment="1">
      <alignment horizontal="center" vertical="center"/>
    </xf>
    <xf numFmtId="167" fontId="0" fillId="4" borderId="8" xfId="0" applyNumberFormat="1" applyFont="1" applyFill="1" applyBorder="1" applyAlignment="1">
      <alignment horizontal="center" vertical="center"/>
    </xf>
    <xf numFmtId="0" fontId="55" fillId="5" borderId="0" xfId="0" applyFont="1" applyFill="1" applyAlignment="1">
      <alignment horizontal="left" vertical="center" wrapText="1"/>
    </xf>
    <xf numFmtId="0" fontId="55" fillId="5" borderId="0" xfId="0" applyFont="1" applyFill="1" applyAlignment="1">
      <alignment vertical="center" wrapText="1"/>
    </xf>
    <xf numFmtId="0" fontId="55" fillId="9" borderId="0" xfId="0" applyFont="1" applyFill="1" applyAlignment="1">
      <alignment horizontal="center" vertical="center"/>
    </xf>
    <xf numFmtId="0" fontId="0" fillId="9" borderId="0" xfId="0" applyFill="1" applyAlignment="1">
      <alignment horizontal="center" vertical="center"/>
    </xf>
    <xf numFmtId="0" fontId="38" fillId="10" borderId="0" xfId="4" applyFont="1" applyFill="1"/>
    <xf numFmtId="169" fontId="41" fillId="10" borderId="0" xfId="4" applyNumberFormat="1" applyFont="1" applyFill="1" applyAlignment="1">
      <alignment vertical="center"/>
    </xf>
    <xf numFmtId="0" fontId="38" fillId="10" borderId="0" xfId="4" applyFont="1" applyFill="1" applyAlignment="1">
      <alignment horizontal="center" vertical="center" wrapText="1"/>
    </xf>
    <xf numFmtId="0" fontId="39" fillId="10" borderId="0" xfId="4" applyFont="1" applyFill="1" applyAlignment="1">
      <alignment horizontal="center" vertical="center" wrapText="1"/>
    </xf>
    <xf numFmtId="0" fontId="34" fillId="9" borderId="0" xfId="4" applyFont="1" applyFill="1"/>
    <xf numFmtId="0" fontId="34" fillId="9" borderId="0" xfId="4" applyFont="1" applyFill="1" applyAlignment="1">
      <alignment horizontal="center" vertical="center" wrapText="1"/>
    </xf>
    <xf numFmtId="0" fontId="34" fillId="9" borderId="0" xfId="0" applyFont="1" applyFill="1" applyAlignment="1">
      <alignment vertical="center"/>
    </xf>
    <xf numFmtId="0" fontId="34" fillId="9" borderId="0" xfId="0" applyFont="1" applyFill="1" applyBorder="1" applyAlignment="1">
      <alignment vertical="center"/>
    </xf>
    <xf numFmtId="0" fontId="73" fillId="7" borderId="0" xfId="4" applyFont="1" applyFill="1"/>
    <xf numFmtId="0" fontId="36" fillId="7" borderId="0" xfId="4" applyFont="1" applyFill="1"/>
    <xf numFmtId="0" fontId="6" fillId="9" borderId="0" xfId="4" applyFont="1" applyFill="1"/>
    <xf numFmtId="0" fontId="31" fillId="7" borderId="0" xfId="4" applyFont="1" applyFill="1"/>
    <xf numFmtId="0" fontId="43" fillId="7" borderId="0" xfId="4" applyFont="1" applyFill="1" applyAlignment="1">
      <alignment horizontal="center" vertical="center" wrapText="1"/>
    </xf>
    <xf numFmtId="0" fontId="40" fillId="10" borderId="0" xfId="4" applyFont="1" applyFill="1" applyAlignment="1">
      <alignment horizontal="left" vertical="center" wrapText="1"/>
    </xf>
    <xf numFmtId="0" fontId="70" fillId="10" borderId="0" xfId="4" applyFont="1" applyFill="1" applyAlignment="1">
      <alignment horizontal="center" vertical="center"/>
    </xf>
    <xf numFmtId="0" fontId="72" fillId="7" borderId="0" xfId="4" applyFont="1" applyFill="1" applyAlignment="1">
      <alignment horizontal="center" vertical="center" wrapText="1"/>
    </xf>
    <xf numFmtId="0" fontId="36" fillId="7" borderId="0" xfId="10" applyFont="1" applyFill="1" applyAlignment="1" applyProtection="1">
      <alignment horizontal="center"/>
    </xf>
    <xf numFmtId="0" fontId="61" fillId="9" borderId="0" xfId="9" applyFont="1" applyFill="1" applyAlignment="1">
      <alignment horizontal="justify" vertical="center" wrapText="1"/>
    </xf>
    <xf numFmtId="0" fontId="63" fillId="9" borderId="0" xfId="9" applyFont="1" applyFill="1" applyAlignment="1">
      <alignment horizontal="justify" vertical="center" wrapText="1"/>
    </xf>
    <xf numFmtId="0" fontId="58" fillId="9" borderId="0" xfId="9" applyFont="1" applyFill="1" applyAlignment="1">
      <alignment horizontal="justify" vertical="top" wrapText="1"/>
    </xf>
    <xf numFmtId="0" fontId="2" fillId="9" borderId="15" xfId="9" applyFont="1" applyFill="1" applyBorder="1" applyAlignment="1">
      <alignment horizontal="center" vertical="center"/>
    </xf>
    <xf numFmtId="0" fontId="2" fillId="9" borderId="14" xfId="9" applyFont="1" applyFill="1" applyBorder="1" applyAlignment="1">
      <alignment horizontal="center" vertical="center"/>
    </xf>
    <xf numFmtId="0" fontId="2" fillId="9" borderId="18" xfId="9" applyFill="1" applyBorder="1" applyAlignment="1">
      <alignment horizontal="center" vertical="center" wrapText="1"/>
    </xf>
    <xf numFmtId="0" fontId="2" fillId="9" borderId="16" xfId="9" applyFill="1" applyBorder="1" applyAlignment="1">
      <alignment horizontal="center" vertical="center" wrapText="1"/>
    </xf>
    <xf numFmtId="164" fontId="2" fillId="9" borderId="1" xfId="9" quotePrefix="1" applyNumberFormat="1" applyFont="1" applyFill="1" applyBorder="1" applyAlignment="1">
      <alignment horizontal="center" vertical="center" wrapText="1"/>
    </xf>
    <xf numFmtId="164" fontId="2" fillId="9" borderId="1" xfId="9" applyNumberFormat="1" applyFont="1" applyFill="1" applyBorder="1" applyAlignment="1">
      <alignment horizontal="center" vertical="center" wrapText="1"/>
    </xf>
    <xf numFmtId="0" fontId="2" fillId="9" borderId="15" xfId="9" applyFill="1" applyBorder="1" applyAlignment="1">
      <alignment horizontal="center" vertical="center" wrapText="1"/>
    </xf>
    <xf numFmtId="0" fontId="2" fillId="9" borderId="14" xfId="9" applyFill="1" applyBorder="1" applyAlignment="1">
      <alignment horizontal="center" vertical="center" wrapText="1"/>
    </xf>
    <xf numFmtId="0" fontId="2" fillId="9" borderId="15" xfId="9" applyFont="1" applyFill="1" applyBorder="1" applyAlignment="1">
      <alignment horizontal="center" vertical="center" wrapText="1"/>
    </xf>
    <xf numFmtId="0" fontId="2" fillId="9" borderId="14" xfId="9" applyFont="1" applyFill="1" applyBorder="1" applyAlignment="1">
      <alignment horizontal="center" vertical="center" wrapText="1"/>
    </xf>
    <xf numFmtId="164" fontId="2" fillId="9" borderId="15" xfId="9" applyNumberFormat="1" applyFont="1" applyFill="1" applyBorder="1" applyAlignment="1">
      <alignment horizontal="center" vertical="center"/>
    </xf>
    <xf numFmtId="164" fontId="2" fillId="9" borderId="14" xfId="9" applyNumberFormat="1" applyFont="1" applyFill="1" applyBorder="1" applyAlignment="1">
      <alignment horizontal="center" vertical="center"/>
    </xf>
    <xf numFmtId="166" fontId="2" fillId="9" borderId="15" xfId="9" applyNumberFormat="1" applyFont="1" applyFill="1" applyBorder="1" applyAlignment="1">
      <alignment horizontal="center" vertical="center"/>
    </xf>
    <xf numFmtId="166" fontId="2" fillId="9" borderId="14" xfId="9" applyNumberFormat="1" applyFont="1" applyFill="1" applyBorder="1" applyAlignment="1">
      <alignment horizontal="center" vertical="center"/>
    </xf>
    <xf numFmtId="0" fontId="61" fillId="9" borderId="0" xfId="9" applyFont="1" applyFill="1" applyAlignment="1">
      <alignment horizontal="justify" vertical="top" wrapText="1"/>
    </xf>
    <xf numFmtId="0" fontId="63" fillId="9" borderId="0" xfId="9" applyFont="1" applyFill="1" applyAlignment="1">
      <alignment horizontal="justify" vertical="top" wrapText="1"/>
    </xf>
    <xf numFmtId="0" fontId="2" fillId="9" borderId="20" xfId="9" applyFill="1" applyBorder="1" applyAlignment="1">
      <alignment horizontal="center"/>
    </xf>
    <xf numFmtId="0" fontId="2" fillId="9" borderId="11" xfId="9" applyFill="1" applyBorder="1" applyAlignment="1">
      <alignment horizontal="center"/>
    </xf>
    <xf numFmtId="0" fontId="2" fillId="9" borderId="12" xfId="9" applyFill="1" applyBorder="1" applyAlignment="1">
      <alignment horizontal="center"/>
    </xf>
    <xf numFmtId="164" fontId="2" fillId="9" borderId="15" xfId="9" quotePrefix="1" applyNumberFormat="1" applyFont="1" applyFill="1" applyBorder="1" applyAlignment="1">
      <alignment horizontal="center" vertical="center" wrapText="1"/>
    </xf>
    <xf numFmtId="164" fontId="2" fillId="9" borderId="14" xfId="9" applyNumberFormat="1" applyFont="1" applyFill="1" applyBorder="1" applyAlignment="1">
      <alignment horizontal="center" vertical="center" wrapText="1"/>
    </xf>
    <xf numFmtId="0" fontId="2" fillId="9" borderId="19" xfId="9" applyFont="1" applyFill="1" applyBorder="1" applyAlignment="1">
      <alignment horizontal="center" vertical="center"/>
    </xf>
    <xf numFmtId="0" fontId="2" fillId="9" borderId="17" xfId="9" applyFont="1" applyFill="1" applyBorder="1" applyAlignment="1">
      <alignment horizontal="center" vertical="center"/>
    </xf>
    <xf numFmtId="0" fontId="64" fillId="9" borderId="0" xfId="9" applyFont="1" applyFill="1" applyBorder="1" applyAlignment="1">
      <alignment horizontal="justify" vertical="top" wrapText="1"/>
    </xf>
    <xf numFmtId="0" fontId="55" fillId="9" borderId="0" xfId="0" applyFont="1" applyFill="1" applyAlignment="1">
      <alignment horizontal="justify" vertical="center" wrapText="1"/>
    </xf>
    <xf numFmtId="0" fontId="0" fillId="5" borderId="0" xfId="0" applyFill="1" applyAlignment="1">
      <alignment horizontal="center"/>
    </xf>
    <xf numFmtId="0" fontId="20" fillId="0" borderId="0" xfId="0" applyFont="1" applyFill="1" applyAlignment="1">
      <alignment horizontal="center" vertical="center"/>
    </xf>
    <xf numFmtId="0" fontId="16" fillId="0" borderId="0" xfId="0" applyFont="1" applyFill="1" applyAlignment="1">
      <alignment horizontal="center" vertical="center" wrapText="1"/>
    </xf>
    <xf numFmtId="0" fontId="15" fillId="0" borderId="0" xfId="0" applyFont="1" applyFill="1" applyAlignment="1">
      <alignment horizontal="center" vertical="center" wrapText="1"/>
    </xf>
    <xf numFmtId="0" fontId="55" fillId="9" borderId="0" xfId="0" applyFont="1" applyFill="1" applyAlignment="1">
      <alignment horizontal="left" vertical="center" wrapText="1"/>
    </xf>
    <xf numFmtId="0" fontId="18" fillId="4" borderId="0" xfId="0" applyFont="1" applyFill="1" applyAlignment="1">
      <alignment horizontal="center"/>
    </xf>
    <xf numFmtId="164" fontId="0" fillId="5" borderId="10" xfId="0" applyNumberFormat="1" applyFont="1" applyFill="1" applyBorder="1" applyAlignment="1">
      <alignment horizontal="center" vertical="center"/>
    </xf>
    <xf numFmtId="164" fontId="0" fillId="5" borderId="11" xfId="0" applyNumberFormat="1" applyFont="1" applyFill="1" applyBorder="1" applyAlignment="1">
      <alignment horizontal="center" vertical="center"/>
    </xf>
    <xf numFmtId="164" fontId="0" fillId="5" borderId="12" xfId="0" applyNumberFormat="1" applyFont="1" applyFill="1" applyBorder="1" applyAlignment="1">
      <alignment horizontal="center" vertical="center"/>
    </xf>
    <xf numFmtId="0" fontId="67" fillId="4" borderId="0" xfId="0" applyFont="1" applyFill="1" applyAlignment="1">
      <alignment horizontal="center" vertical="center" wrapText="1"/>
    </xf>
    <xf numFmtId="0" fontId="14" fillId="4" borderId="0" xfId="0" applyFont="1" applyFill="1" applyAlignment="1">
      <alignment horizontal="center" vertical="center" wrapText="1"/>
    </xf>
    <xf numFmtId="0" fontId="68" fillId="4" borderId="0" xfId="0" applyFont="1" applyFill="1" applyAlignment="1">
      <alignment horizontal="center" vertical="center" wrapText="1"/>
    </xf>
    <xf numFmtId="0" fontId="69" fillId="4" borderId="0" xfId="0" applyFont="1" applyFill="1" applyAlignment="1">
      <alignment horizontal="center" vertical="center" wrapText="1"/>
    </xf>
    <xf numFmtId="0" fontId="0" fillId="4" borderId="10" xfId="0" applyFill="1" applyBorder="1" applyAlignment="1">
      <alignment horizontal="center" vertical="center"/>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68" fillId="5" borderId="0" xfId="0" applyFont="1" applyFill="1" applyAlignment="1">
      <alignment horizontal="center" vertical="center" wrapText="1"/>
    </xf>
    <xf numFmtId="0" fontId="69" fillId="5" borderId="0" xfId="0" applyFont="1" applyFill="1" applyAlignment="1">
      <alignment horizontal="center" vertical="center" wrapText="1"/>
    </xf>
    <xf numFmtId="0" fontId="8" fillId="4" borderId="21"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0" fillId="4" borderId="21" xfId="0" applyFill="1" applyBorder="1" applyAlignment="1">
      <alignment horizontal="center" vertical="center" wrapText="1"/>
    </xf>
    <xf numFmtId="0" fontId="0" fillId="4" borderId="14" xfId="0" applyFill="1" applyBorder="1" applyAlignment="1">
      <alignment horizontal="center" vertical="center" wrapText="1"/>
    </xf>
    <xf numFmtId="0" fontId="17" fillId="5" borderId="3" xfId="0" applyFont="1" applyFill="1" applyBorder="1" applyAlignment="1">
      <alignment horizontal="center" vertical="center"/>
    </xf>
    <xf numFmtId="0" fontId="17" fillId="5" borderId="5" xfId="0" applyFont="1" applyFill="1" applyBorder="1" applyAlignment="1">
      <alignment horizontal="center" vertical="center"/>
    </xf>
    <xf numFmtId="0" fontId="8" fillId="5" borderId="4" xfId="0" applyFont="1" applyFill="1" applyBorder="1" applyAlignment="1">
      <alignment horizontal="center" vertical="center" wrapText="1"/>
    </xf>
    <xf numFmtId="0" fontId="8" fillId="5" borderId="1" xfId="0" applyFont="1" applyFill="1" applyBorder="1" applyAlignment="1">
      <alignment horizontal="center" vertical="center" wrapText="1"/>
    </xf>
    <xf numFmtId="164" fontId="0" fillId="5" borderId="4" xfId="0" applyNumberFormat="1" applyFont="1" applyFill="1" applyBorder="1" applyAlignment="1">
      <alignment horizontal="center" vertical="center"/>
    </xf>
    <xf numFmtId="164" fontId="0" fillId="5" borderId="1" xfId="0" applyNumberFormat="1" applyFont="1" applyFill="1" applyBorder="1" applyAlignment="1">
      <alignment horizontal="center" vertical="center"/>
    </xf>
  </cellXfs>
  <cellStyles count="13">
    <cellStyle name="Calculation" xfId="8" builtinId="22"/>
    <cellStyle name="Comma" xfId="7" builtinId="3"/>
    <cellStyle name="Comma 2" xfId="5"/>
    <cellStyle name="Good" xfId="1" builtinId="26"/>
    <cellStyle name="Hyperlink" xfId="10" builtinId="8"/>
    <cellStyle name="Hyperlink 2" xfId="12"/>
    <cellStyle name="Neutral" xfId="2" builtinId="28"/>
    <cellStyle name="Normal" xfId="0" builtinId="0"/>
    <cellStyle name="Normal 2" xfId="4"/>
    <cellStyle name="Normal 3" xfId="3"/>
    <cellStyle name="Normal 4" xfId="9"/>
    <cellStyle name="Normal 5" xfId="11"/>
    <cellStyle name="Percent" xfId="6" builtinId="5"/>
  </cellStyles>
  <dxfs count="2">
    <dxf>
      <font>
        <b/>
        <i val="0"/>
      </font>
      <fill>
        <patternFill>
          <bgColor rgb="FFFFFF00"/>
        </patternFill>
      </fill>
    </dxf>
    <dxf>
      <font>
        <b/>
        <i val="0"/>
      </font>
      <fill>
        <patternFill>
          <bgColor rgb="FFFFFF00"/>
        </patternFill>
      </fill>
    </dxf>
  </dxfs>
  <tableStyles count="0" defaultTableStyle="TableStyleMedium2" defaultPivotStyle="PivotStyleLight16"/>
  <colors>
    <mruColors>
      <color rgb="FF008000"/>
      <color rgb="FFFF6600"/>
      <color rgb="FF800000"/>
      <color rgb="FFCC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hartsheet" Target="chart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28.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3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3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33.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34.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36.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37.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40.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42.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45.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46.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48.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49.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chartUserShapes" Target="../drawings/drawing51.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chartUserShapes" Target="../drawings/drawing52.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chartUserShapes" Target="../drawings/drawing54.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chartUserShapes" Target="../drawings/drawing55.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chartUserShapes" Target="../drawings/drawing57.xml"/><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50"/>
              <a:t>Log</a:t>
            </a:r>
            <a:r>
              <a:rPr lang="en-US" sz="1050" baseline="-25000"/>
              <a:t>10</a:t>
            </a:r>
            <a:r>
              <a:rPr lang="en-US" sz="1050"/>
              <a:t> Transformation and Inverse</a:t>
            </a:r>
            <a:r>
              <a:rPr lang="en-US" sz="1050" baseline="0"/>
              <a:t>  Transformation</a:t>
            </a:r>
            <a:endParaRPr lang="en-US" sz="105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Introduction!$G$17</c:f>
              <c:strCache>
                <c:ptCount val="1"/>
                <c:pt idx="0">
                  <c:v>0.000</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Introduction!$F$17:$F$23</c:f>
              <c:numCache>
                <c:formatCode>General</c:formatCode>
                <c:ptCount val="7"/>
                <c:pt idx="0">
                  <c:v>0</c:v>
                </c:pt>
                <c:pt idx="1">
                  <c:v>5</c:v>
                </c:pt>
                <c:pt idx="2">
                  <c:v>10</c:v>
                </c:pt>
                <c:pt idx="3">
                  <c:v>15</c:v>
                </c:pt>
                <c:pt idx="4">
                  <c:v>20</c:v>
                </c:pt>
                <c:pt idx="5">
                  <c:v>25</c:v>
                </c:pt>
                <c:pt idx="6">
                  <c:v>30</c:v>
                </c:pt>
              </c:numCache>
            </c:numRef>
          </c:xVal>
          <c:yVal>
            <c:numRef>
              <c:f>Introduction!$G$17:$G$23</c:f>
              <c:numCache>
                <c:formatCode>0.000</c:formatCode>
                <c:ptCount val="7"/>
                <c:pt idx="0">
                  <c:v>0</c:v>
                </c:pt>
                <c:pt idx="1">
                  <c:v>6.7616515815274392</c:v>
                </c:pt>
                <c:pt idx="2">
                  <c:v>13.980502484154577</c:v>
                </c:pt>
                <c:pt idx="3">
                  <c:v>21.687466933007265</c:v>
                </c:pt>
                <c:pt idx="4">
                  <c:v>29.91554946540364</c:v>
                </c:pt>
                <c:pt idx="5">
                  <c:v>38.699986270481126</c:v>
                </c:pt>
                <c:pt idx="6">
                  <c:v>48.078396085717436</c:v>
                </c:pt>
              </c:numCache>
            </c:numRef>
          </c:yVal>
          <c:smooth val="0"/>
          <c:extLst>
            <c:ext xmlns:c16="http://schemas.microsoft.com/office/drawing/2014/chart" uri="{C3380CC4-5D6E-409C-BE32-E72D297353CC}">
              <c16:uniqueId val="{00000000-B237-414E-AD2D-48D7F3C95FFF}"/>
            </c:ext>
          </c:extLst>
        </c:ser>
        <c:dLbls>
          <c:showLegendKey val="0"/>
          <c:showVal val="0"/>
          <c:showCatName val="0"/>
          <c:showSerName val="0"/>
          <c:showPercent val="0"/>
          <c:showBubbleSize val="0"/>
        </c:dLbls>
        <c:axId val="1549335951"/>
        <c:axId val="1549340943"/>
      </c:scatterChart>
      <c:valAx>
        <c:axId val="154933595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Original Difference in Means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9340943"/>
        <c:crosses val="autoZero"/>
        <c:crossBetween val="midCat"/>
      </c:valAx>
      <c:valAx>
        <c:axId val="154934094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900"/>
                  <a:t>Difference after Transformations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9335951"/>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'Ln(x) Scale (4)'!$E$11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5AB8-4E85-AC1A-77BF5ACA2EEF}"/>
            </c:ext>
          </c:extLst>
        </c:ser>
        <c:ser>
          <c:idx val="2"/>
          <c:order val="1"/>
          <c:tx>
            <c:strRef>
              <c:f>'Ln(x) Scale (4)'!$F$11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5AB8-4E85-AC1A-77BF5ACA2EEF}"/>
            </c:ext>
          </c:extLst>
        </c:ser>
        <c:ser>
          <c:idx val="3"/>
          <c:order val="2"/>
          <c:tx>
            <c:strRef>
              <c:f>'Ln(x) Scale (4)'!$G$11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5AB8-4E85-AC1A-77BF5ACA2EEF}"/>
            </c:ext>
          </c:extLst>
        </c:ser>
        <c:ser>
          <c:idx val="4"/>
          <c:order val="3"/>
          <c:tx>
            <c:strRef>
              <c:f>'Ln(x) Scale (4)'!$H$11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5AB8-4E85-AC1A-77BF5ACA2EEF}"/>
            </c:ext>
          </c:extLst>
        </c:ser>
        <c:ser>
          <c:idx val="5"/>
          <c:order val="4"/>
          <c:tx>
            <c:strRef>
              <c:f>'Ln(x) Scale (4)'!$I$11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5AB8-4E85-AC1A-77BF5ACA2EEF}"/>
            </c:ext>
          </c:extLst>
        </c:ser>
        <c:ser>
          <c:idx val="6"/>
          <c:order val="5"/>
          <c:tx>
            <c:strRef>
              <c:f>'Ln(x) Scale (4)'!$J$11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5AB8-4E85-AC1A-77BF5ACA2EEF}"/>
            </c:ext>
          </c:extLst>
        </c:ser>
        <c:ser>
          <c:idx val="7"/>
          <c:order val="6"/>
          <c:tx>
            <c:strRef>
              <c:f>'Ln(x) Scale (4)'!$K$11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5AB8-4E85-AC1A-77BF5ACA2EEF}"/>
            </c:ext>
          </c:extLst>
        </c:ser>
        <c:ser>
          <c:idx val="8"/>
          <c:order val="7"/>
          <c:tx>
            <c:strRef>
              <c:f>'Ln(x) Scale (4)'!$L$11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5AB8-4E85-AC1A-77BF5ACA2EEF}"/>
            </c:ext>
          </c:extLst>
        </c:ser>
        <c:ser>
          <c:idx val="9"/>
          <c:order val="8"/>
          <c:tx>
            <c:strRef>
              <c:f>'Ln(x) Scale (4)'!$M$11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5AB8-4E85-AC1A-77BF5ACA2EEF}"/>
            </c:ext>
          </c:extLst>
        </c:ser>
        <c:ser>
          <c:idx val="1"/>
          <c:order val="9"/>
          <c:tx>
            <c:strRef>
              <c:f>'Ln(x) Scale (4)'!$N$11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'Ln(x) Scale (4)'!$D$12:$D$20</c:f>
              <c:numCache>
                <c:formatCode>0.000</c:formatCode>
                <c:ptCount val="9"/>
                <c:pt idx="0">
                  <c:v>0</c:v>
                </c:pt>
                <c:pt idx="1">
                  <c:v>1.5113064615718961</c:v>
                </c:pt>
                <c:pt idx="2">
                  <c:v>3.0454533953516769</c:v>
                </c:pt>
                <c:pt idx="3">
                  <c:v>4.6027859908717019</c:v>
                </c:pt>
                <c:pt idx="4">
                  <c:v>6.1836546545359719</c:v>
                </c:pt>
                <c:pt idx="5">
                  <c:v>7.788415088463144</c:v>
                </c:pt>
                <c:pt idx="6">
                  <c:v>9.4174283705210176</c:v>
                </c:pt>
                <c:pt idx="7">
                  <c:v>11.071061035570523</c:v>
                </c:pt>
                <c:pt idx="8">
                  <c:v>12.749685157937552</c:v>
                </c:pt>
              </c:numCache>
            </c:numRef>
          </c:xVal>
          <c:yVal>
            <c:numRef>
              <c:f>'Ln(x) Scale (4)'!$N$12:$N$20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5AB8-4E85-AC1A-77BF5ACA2EEF}"/>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'Ln(x) Scale (4)'!$E$11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44AA-4DA0-92B9-319303491082}"/>
            </c:ext>
          </c:extLst>
        </c:ser>
        <c:ser>
          <c:idx val="2"/>
          <c:order val="1"/>
          <c:tx>
            <c:strRef>
              <c:f>'Ln(x) Scale (4)'!$F$11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44AA-4DA0-92B9-319303491082}"/>
            </c:ext>
          </c:extLst>
        </c:ser>
        <c:ser>
          <c:idx val="3"/>
          <c:order val="2"/>
          <c:tx>
            <c:strRef>
              <c:f>'Ln(x) Scale (4)'!$G$11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44AA-4DA0-92B9-319303491082}"/>
            </c:ext>
          </c:extLst>
        </c:ser>
        <c:ser>
          <c:idx val="4"/>
          <c:order val="3"/>
          <c:tx>
            <c:strRef>
              <c:f>'Ln(x) Scale (4)'!$H$11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44AA-4DA0-92B9-319303491082}"/>
            </c:ext>
          </c:extLst>
        </c:ser>
        <c:ser>
          <c:idx val="5"/>
          <c:order val="4"/>
          <c:tx>
            <c:strRef>
              <c:f>'Ln(x) Scale (4)'!$I$11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44AA-4DA0-92B9-319303491082}"/>
            </c:ext>
          </c:extLst>
        </c:ser>
        <c:ser>
          <c:idx val="6"/>
          <c:order val="5"/>
          <c:tx>
            <c:strRef>
              <c:f>'Ln(x) Scale (4)'!$J$11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44AA-4DA0-92B9-319303491082}"/>
            </c:ext>
          </c:extLst>
        </c:ser>
        <c:ser>
          <c:idx val="7"/>
          <c:order val="6"/>
          <c:tx>
            <c:strRef>
              <c:f>'Ln(x) Scale (4)'!$K$11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44AA-4DA0-92B9-319303491082}"/>
            </c:ext>
          </c:extLst>
        </c:ser>
        <c:ser>
          <c:idx val="8"/>
          <c:order val="7"/>
          <c:tx>
            <c:strRef>
              <c:f>'Ln(x) Scale (4)'!$L$11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44AA-4DA0-92B9-319303491082}"/>
            </c:ext>
          </c:extLst>
        </c:ser>
        <c:ser>
          <c:idx val="9"/>
          <c:order val="8"/>
          <c:tx>
            <c:strRef>
              <c:f>'Ln(x) Scale (4)'!$M$11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44AA-4DA0-92B9-319303491082}"/>
            </c:ext>
          </c:extLst>
        </c:ser>
        <c:ser>
          <c:idx val="1"/>
          <c:order val="9"/>
          <c:tx>
            <c:strRef>
              <c:f>'Ln(x) Scale (4)'!$N$11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'Ln(x) Scale (4)'!$D$35:$D$43</c:f>
              <c:numCache>
                <c:formatCode>0.000</c:formatCode>
                <c:ptCount val="9"/>
                <c:pt idx="0">
                  <c:v>0</c:v>
                </c:pt>
                <c:pt idx="1">
                  <c:v>1.5113064615718961</c:v>
                </c:pt>
                <c:pt idx="2">
                  <c:v>3.0454533953516769</c:v>
                </c:pt>
                <c:pt idx="3">
                  <c:v>4.6027859908717019</c:v>
                </c:pt>
                <c:pt idx="4">
                  <c:v>6.1836546545359719</c:v>
                </c:pt>
                <c:pt idx="5">
                  <c:v>7.7884150884631662</c:v>
                </c:pt>
                <c:pt idx="6">
                  <c:v>9.4174283705210389</c:v>
                </c:pt>
                <c:pt idx="7">
                  <c:v>11.071061035570523</c:v>
                </c:pt>
                <c:pt idx="8">
                  <c:v>12.749685157937552</c:v>
                </c:pt>
              </c:numCache>
            </c:numRef>
          </c:xVal>
          <c:yVal>
            <c:numRef>
              <c:f>'Ln(x) Scale (4)'!$N$35:$N$43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44AA-4DA0-92B9-319303491082}"/>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'Ln(x+1) Scale (5)'!$E$11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CF4A-4638-A448-321DD79AFD79}"/>
            </c:ext>
          </c:extLst>
        </c:ser>
        <c:ser>
          <c:idx val="2"/>
          <c:order val="1"/>
          <c:tx>
            <c:strRef>
              <c:f>'Ln(x+1) Scale (5)'!$F$11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CF4A-4638-A448-321DD79AFD79}"/>
            </c:ext>
          </c:extLst>
        </c:ser>
        <c:ser>
          <c:idx val="3"/>
          <c:order val="2"/>
          <c:tx>
            <c:strRef>
              <c:f>'Ln(x+1) Scale (5)'!$G$11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CF4A-4638-A448-321DD79AFD79}"/>
            </c:ext>
          </c:extLst>
        </c:ser>
        <c:ser>
          <c:idx val="4"/>
          <c:order val="3"/>
          <c:tx>
            <c:strRef>
              <c:f>'Ln(x+1) Scale (5)'!$H$11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CF4A-4638-A448-321DD79AFD79}"/>
            </c:ext>
          </c:extLst>
        </c:ser>
        <c:ser>
          <c:idx val="5"/>
          <c:order val="4"/>
          <c:tx>
            <c:strRef>
              <c:f>'Ln(x+1) Scale (5)'!$I$11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CF4A-4638-A448-321DD79AFD79}"/>
            </c:ext>
          </c:extLst>
        </c:ser>
        <c:ser>
          <c:idx val="6"/>
          <c:order val="5"/>
          <c:tx>
            <c:strRef>
              <c:f>'Ln(x+1) Scale (5)'!$J$11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CF4A-4638-A448-321DD79AFD79}"/>
            </c:ext>
          </c:extLst>
        </c:ser>
        <c:ser>
          <c:idx val="7"/>
          <c:order val="6"/>
          <c:tx>
            <c:strRef>
              <c:f>'Ln(x+1) Scale (5)'!$K$11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CF4A-4638-A448-321DD79AFD79}"/>
            </c:ext>
          </c:extLst>
        </c:ser>
        <c:ser>
          <c:idx val="8"/>
          <c:order val="7"/>
          <c:tx>
            <c:strRef>
              <c:f>'Ln(x+1) Scale (5)'!$L$11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CF4A-4638-A448-321DD79AFD79}"/>
            </c:ext>
          </c:extLst>
        </c:ser>
        <c:ser>
          <c:idx val="9"/>
          <c:order val="8"/>
          <c:tx>
            <c:strRef>
              <c:f>'Ln(x+1) Scale (5)'!$M$11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CF4A-4638-A448-321DD79AFD79}"/>
            </c:ext>
          </c:extLst>
        </c:ser>
        <c:ser>
          <c:idx val="1"/>
          <c:order val="9"/>
          <c:tx>
            <c:strRef>
              <c:f>'Ln(x+1) Scale (5)'!$N$11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'Ln(x+1) Scale (5)'!$D$12:$D$20</c:f>
              <c:numCache>
                <c:formatCode>0.000</c:formatCode>
                <c:ptCount val="9"/>
                <c:pt idx="0">
                  <c:v>0</c:v>
                </c:pt>
                <c:pt idx="1">
                  <c:v>2.8643113309495738</c:v>
                </c:pt>
                <c:pt idx="2">
                  <c:v>5.7719111841233159</c:v>
                </c:pt>
                <c:pt idx="3">
                  <c:v>8.7234537817547704</c:v>
                </c:pt>
                <c:pt idx="4">
                  <c:v>11.71960323338025</c:v>
                </c:pt>
                <c:pt idx="5">
                  <c:v>14.761033685266456</c:v>
                </c:pt>
                <c:pt idx="6">
                  <c:v>17.848429472096257</c:v>
                </c:pt>
                <c:pt idx="7">
                  <c:v>20.982485270946757</c:v>
                </c:pt>
                <c:pt idx="8">
                  <c:v>24.163906257594494</c:v>
                </c:pt>
              </c:numCache>
            </c:numRef>
          </c:xVal>
          <c:yVal>
            <c:numRef>
              <c:f>'Ln(x+1) Scale (5)'!$N$12:$N$20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CF4A-4638-A448-321DD79AFD79}"/>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'Ln(x+1) Scale (5)'!$E$11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B990-4ACE-97A9-9726FDB09A84}"/>
            </c:ext>
          </c:extLst>
        </c:ser>
        <c:ser>
          <c:idx val="2"/>
          <c:order val="1"/>
          <c:tx>
            <c:strRef>
              <c:f>'Ln(x+1) Scale (5)'!$F$11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B990-4ACE-97A9-9726FDB09A84}"/>
            </c:ext>
          </c:extLst>
        </c:ser>
        <c:ser>
          <c:idx val="3"/>
          <c:order val="2"/>
          <c:tx>
            <c:strRef>
              <c:f>'Ln(x+1) Scale (5)'!$G$11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B990-4ACE-97A9-9726FDB09A84}"/>
            </c:ext>
          </c:extLst>
        </c:ser>
        <c:ser>
          <c:idx val="4"/>
          <c:order val="3"/>
          <c:tx>
            <c:strRef>
              <c:f>'Ln(x+1) Scale (5)'!$H$11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B990-4ACE-97A9-9726FDB09A84}"/>
            </c:ext>
          </c:extLst>
        </c:ser>
        <c:ser>
          <c:idx val="5"/>
          <c:order val="4"/>
          <c:tx>
            <c:strRef>
              <c:f>'Ln(x+1) Scale (5)'!$I$11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B990-4ACE-97A9-9726FDB09A84}"/>
            </c:ext>
          </c:extLst>
        </c:ser>
        <c:ser>
          <c:idx val="6"/>
          <c:order val="5"/>
          <c:tx>
            <c:strRef>
              <c:f>'Ln(x+1) Scale (5)'!$J$11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B990-4ACE-97A9-9726FDB09A84}"/>
            </c:ext>
          </c:extLst>
        </c:ser>
        <c:ser>
          <c:idx val="7"/>
          <c:order val="6"/>
          <c:tx>
            <c:strRef>
              <c:f>'Ln(x+1) Scale (5)'!$K$11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B990-4ACE-97A9-9726FDB09A84}"/>
            </c:ext>
          </c:extLst>
        </c:ser>
        <c:ser>
          <c:idx val="8"/>
          <c:order val="7"/>
          <c:tx>
            <c:strRef>
              <c:f>'Ln(x+1) Scale (5)'!$L$11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B990-4ACE-97A9-9726FDB09A84}"/>
            </c:ext>
          </c:extLst>
        </c:ser>
        <c:ser>
          <c:idx val="9"/>
          <c:order val="8"/>
          <c:tx>
            <c:strRef>
              <c:f>'Ln(x+1) Scale (5)'!$M$11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B990-4ACE-97A9-9726FDB09A84}"/>
            </c:ext>
          </c:extLst>
        </c:ser>
        <c:ser>
          <c:idx val="1"/>
          <c:order val="9"/>
          <c:tx>
            <c:strRef>
              <c:f>'Ln(x+1) Scale (5)'!$N$11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'Ln(x+1) Scale (5)'!$D$35:$D$43</c:f>
              <c:numCache>
                <c:formatCode>0.000</c:formatCode>
                <c:ptCount val="9"/>
                <c:pt idx="0">
                  <c:v>0</c:v>
                </c:pt>
                <c:pt idx="1">
                  <c:v>2.8643113309495738</c:v>
                </c:pt>
                <c:pt idx="2">
                  <c:v>5.7719111841233159</c:v>
                </c:pt>
                <c:pt idx="3">
                  <c:v>8.7234537817547704</c:v>
                </c:pt>
                <c:pt idx="4">
                  <c:v>11.71960323338025</c:v>
                </c:pt>
                <c:pt idx="5">
                  <c:v>14.761033685266495</c:v>
                </c:pt>
                <c:pt idx="6">
                  <c:v>17.848429472096296</c:v>
                </c:pt>
                <c:pt idx="7">
                  <c:v>20.982485270946757</c:v>
                </c:pt>
                <c:pt idx="8">
                  <c:v>24.163906257594494</c:v>
                </c:pt>
              </c:numCache>
            </c:numRef>
          </c:xVal>
          <c:yVal>
            <c:numRef>
              <c:f>'Ln(x+1) Scale (5)'!$N$35:$N$43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B990-4ACE-97A9-9726FDB09A84}"/>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'x^.5 Scale (6)'!$E$11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849A-479A-B789-30672F81CA02}"/>
            </c:ext>
          </c:extLst>
        </c:ser>
        <c:ser>
          <c:idx val="2"/>
          <c:order val="1"/>
          <c:tx>
            <c:strRef>
              <c:f>'x^.5 Scale (6)'!$F$11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849A-479A-B789-30672F81CA02}"/>
            </c:ext>
          </c:extLst>
        </c:ser>
        <c:ser>
          <c:idx val="3"/>
          <c:order val="2"/>
          <c:tx>
            <c:strRef>
              <c:f>'x^.5 Scale (6)'!$G$11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849A-479A-B789-30672F81CA02}"/>
            </c:ext>
          </c:extLst>
        </c:ser>
        <c:ser>
          <c:idx val="4"/>
          <c:order val="3"/>
          <c:tx>
            <c:strRef>
              <c:f>'x^.5 Scale (6)'!$H$11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849A-479A-B789-30672F81CA02}"/>
            </c:ext>
          </c:extLst>
        </c:ser>
        <c:ser>
          <c:idx val="5"/>
          <c:order val="4"/>
          <c:tx>
            <c:strRef>
              <c:f>'x^.5 Scale (6)'!$I$11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849A-479A-B789-30672F81CA02}"/>
            </c:ext>
          </c:extLst>
        </c:ser>
        <c:ser>
          <c:idx val="6"/>
          <c:order val="5"/>
          <c:tx>
            <c:strRef>
              <c:f>'x^.5 Scale (6)'!$J$11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849A-479A-B789-30672F81CA02}"/>
            </c:ext>
          </c:extLst>
        </c:ser>
        <c:ser>
          <c:idx val="7"/>
          <c:order val="6"/>
          <c:tx>
            <c:strRef>
              <c:f>'x^.5 Scale (6)'!$K$11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849A-479A-B789-30672F81CA02}"/>
            </c:ext>
          </c:extLst>
        </c:ser>
        <c:ser>
          <c:idx val="8"/>
          <c:order val="7"/>
          <c:tx>
            <c:strRef>
              <c:f>'x^.5 Scale (6)'!$L$11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849A-479A-B789-30672F81CA02}"/>
            </c:ext>
          </c:extLst>
        </c:ser>
        <c:ser>
          <c:idx val="9"/>
          <c:order val="8"/>
          <c:tx>
            <c:strRef>
              <c:f>'x^.5 Scale (6)'!$M$11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849A-479A-B789-30672F81CA02}"/>
            </c:ext>
          </c:extLst>
        </c:ser>
        <c:ser>
          <c:idx val="1"/>
          <c:order val="9"/>
          <c:tx>
            <c:strRef>
              <c:f>'x^.5 Scale (6)'!$N$11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'x^.5 Scale (6)'!$D$12:$D$20</c:f>
              <c:numCache>
                <c:formatCode>0.000</c:formatCode>
                <c:ptCount val="9"/>
                <c:pt idx="0">
                  <c:v>0</c:v>
                </c:pt>
                <c:pt idx="1">
                  <c:v>36.359999999999992</c:v>
                </c:pt>
                <c:pt idx="2">
                  <c:v>73.440000000000083</c:v>
                </c:pt>
                <c:pt idx="3">
                  <c:v>111.24000000000009</c:v>
                </c:pt>
                <c:pt idx="4">
                  <c:v>149.76000000000022</c:v>
                </c:pt>
                <c:pt idx="5">
                  <c:v>188.99999999999989</c:v>
                </c:pt>
                <c:pt idx="6">
                  <c:v>228.95999999999984</c:v>
                </c:pt>
                <c:pt idx="7">
                  <c:v>269.63999999999987</c:v>
                </c:pt>
                <c:pt idx="8">
                  <c:v>311.04000000000002</c:v>
                </c:pt>
              </c:numCache>
            </c:numRef>
          </c:xVal>
          <c:yVal>
            <c:numRef>
              <c:f>'x^.5 Scale (6)'!$N$12:$N$20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849A-479A-B789-30672F81CA02}"/>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'x^.5 Scale (6)'!$E$11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D9BF-45D9-BAF3-E59BD6AE9C1C}"/>
            </c:ext>
          </c:extLst>
        </c:ser>
        <c:ser>
          <c:idx val="2"/>
          <c:order val="1"/>
          <c:tx>
            <c:strRef>
              <c:f>'x^.5 Scale (6)'!$F$11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D9BF-45D9-BAF3-E59BD6AE9C1C}"/>
            </c:ext>
          </c:extLst>
        </c:ser>
        <c:ser>
          <c:idx val="3"/>
          <c:order val="2"/>
          <c:tx>
            <c:strRef>
              <c:f>'x^.5 Scale (6)'!$G$11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D9BF-45D9-BAF3-E59BD6AE9C1C}"/>
            </c:ext>
          </c:extLst>
        </c:ser>
        <c:ser>
          <c:idx val="4"/>
          <c:order val="3"/>
          <c:tx>
            <c:strRef>
              <c:f>'x^.5 Scale (6)'!$H$11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D9BF-45D9-BAF3-E59BD6AE9C1C}"/>
            </c:ext>
          </c:extLst>
        </c:ser>
        <c:ser>
          <c:idx val="5"/>
          <c:order val="4"/>
          <c:tx>
            <c:strRef>
              <c:f>'x^.5 Scale (6)'!$I$11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D9BF-45D9-BAF3-E59BD6AE9C1C}"/>
            </c:ext>
          </c:extLst>
        </c:ser>
        <c:ser>
          <c:idx val="6"/>
          <c:order val="5"/>
          <c:tx>
            <c:strRef>
              <c:f>'x^.5 Scale (6)'!$J$11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D9BF-45D9-BAF3-E59BD6AE9C1C}"/>
            </c:ext>
          </c:extLst>
        </c:ser>
        <c:ser>
          <c:idx val="7"/>
          <c:order val="6"/>
          <c:tx>
            <c:strRef>
              <c:f>'x^.5 Scale (6)'!$K$11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D9BF-45D9-BAF3-E59BD6AE9C1C}"/>
            </c:ext>
          </c:extLst>
        </c:ser>
        <c:ser>
          <c:idx val="8"/>
          <c:order val="7"/>
          <c:tx>
            <c:strRef>
              <c:f>'x^.5 Scale (6)'!$L$11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D9BF-45D9-BAF3-E59BD6AE9C1C}"/>
            </c:ext>
          </c:extLst>
        </c:ser>
        <c:ser>
          <c:idx val="9"/>
          <c:order val="8"/>
          <c:tx>
            <c:strRef>
              <c:f>'x^.5 Scale (6)'!$M$11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D9BF-45D9-BAF3-E59BD6AE9C1C}"/>
            </c:ext>
          </c:extLst>
        </c:ser>
        <c:ser>
          <c:idx val="1"/>
          <c:order val="9"/>
          <c:tx>
            <c:strRef>
              <c:f>'x^.5 Scale (6)'!$N$11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'x^.5 Scale (6)'!$D$35:$D$43</c:f>
              <c:numCache>
                <c:formatCode>0.000</c:formatCode>
                <c:ptCount val="9"/>
                <c:pt idx="0">
                  <c:v>0</c:v>
                </c:pt>
                <c:pt idx="1">
                  <c:v>36.359999999999992</c:v>
                </c:pt>
                <c:pt idx="2">
                  <c:v>73.440000000000083</c:v>
                </c:pt>
                <c:pt idx="3">
                  <c:v>111.24000000000009</c:v>
                </c:pt>
                <c:pt idx="4">
                  <c:v>149.76000000000022</c:v>
                </c:pt>
                <c:pt idx="5">
                  <c:v>189.00000000000023</c:v>
                </c:pt>
                <c:pt idx="6">
                  <c:v>228.96000000000018</c:v>
                </c:pt>
                <c:pt idx="7">
                  <c:v>269.64000000000021</c:v>
                </c:pt>
                <c:pt idx="8">
                  <c:v>311.03999999999968</c:v>
                </c:pt>
              </c:numCache>
            </c:numRef>
          </c:xVal>
          <c:yVal>
            <c:numRef>
              <c:f>'x^.5 Scale (6)'!$N$35:$N$43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D9BF-45D9-BAF3-E59BD6AE9C1C}"/>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'(x+.5)^.5 Scale(7)'!$E$11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B3FF-406B-9F59-3856C9A223A0}"/>
            </c:ext>
          </c:extLst>
        </c:ser>
        <c:ser>
          <c:idx val="2"/>
          <c:order val="1"/>
          <c:tx>
            <c:strRef>
              <c:f>'(x+.5)^.5 Scale(7)'!$F$11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B3FF-406B-9F59-3856C9A223A0}"/>
            </c:ext>
          </c:extLst>
        </c:ser>
        <c:ser>
          <c:idx val="3"/>
          <c:order val="2"/>
          <c:tx>
            <c:strRef>
              <c:f>'(x+.5)^.5 Scale(7)'!$G$11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B3FF-406B-9F59-3856C9A223A0}"/>
            </c:ext>
          </c:extLst>
        </c:ser>
        <c:ser>
          <c:idx val="4"/>
          <c:order val="3"/>
          <c:tx>
            <c:strRef>
              <c:f>'(x+.5)^.5 Scale(7)'!$H$11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B3FF-406B-9F59-3856C9A223A0}"/>
            </c:ext>
          </c:extLst>
        </c:ser>
        <c:ser>
          <c:idx val="5"/>
          <c:order val="4"/>
          <c:tx>
            <c:strRef>
              <c:f>'(x+.5)^.5 Scale(7)'!$I$11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B3FF-406B-9F59-3856C9A223A0}"/>
            </c:ext>
          </c:extLst>
        </c:ser>
        <c:ser>
          <c:idx val="6"/>
          <c:order val="5"/>
          <c:tx>
            <c:strRef>
              <c:f>'(x+.5)^.5 Scale(7)'!$J$11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B3FF-406B-9F59-3856C9A223A0}"/>
            </c:ext>
          </c:extLst>
        </c:ser>
        <c:ser>
          <c:idx val="7"/>
          <c:order val="6"/>
          <c:tx>
            <c:strRef>
              <c:f>'(x+.5)^.5 Scale(7)'!$K$11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B3FF-406B-9F59-3856C9A223A0}"/>
            </c:ext>
          </c:extLst>
        </c:ser>
        <c:ser>
          <c:idx val="8"/>
          <c:order val="7"/>
          <c:tx>
            <c:strRef>
              <c:f>'(x+.5)^.5 Scale(7)'!$L$11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B3FF-406B-9F59-3856C9A223A0}"/>
            </c:ext>
          </c:extLst>
        </c:ser>
        <c:ser>
          <c:idx val="9"/>
          <c:order val="8"/>
          <c:tx>
            <c:strRef>
              <c:f>'(x+.5)^.5 Scale(7)'!$M$11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B3FF-406B-9F59-3856C9A223A0}"/>
            </c:ext>
          </c:extLst>
        </c:ser>
        <c:ser>
          <c:idx val="1"/>
          <c:order val="9"/>
          <c:tx>
            <c:strRef>
              <c:f>'(x+.5)^.5 Scale(7)'!$N$11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'(x+.5)^.5 Scale(7)'!$D$12:$D$20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'(x+.5)^.5 Scale(7)'!$N$12:$N$20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B3FF-406B-9F59-3856C9A223A0}"/>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'(x+.5)^.5 Scale(7)'!$E$11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4BC1-4068-9ED4-46F21502931A}"/>
            </c:ext>
          </c:extLst>
        </c:ser>
        <c:ser>
          <c:idx val="2"/>
          <c:order val="1"/>
          <c:tx>
            <c:strRef>
              <c:f>'(x+.5)^.5 Scale(7)'!$F$11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4BC1-4068-9ED4-46F21502931A}"/>
            </c:ext>
          </c:extLst>
        </c:ser>
        <c:ser>
          <c:idx val="3"/>
          <c:order val="2"/>
          <c:tx>
            <c:strRef>
              <c:f>'(x+.5)^.5 Scale(7)'!$G$11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4BC1-4068-9ED4-46F21502931A}"/>
            </c:ext>
          </c:extLst>
        </c:ser>
        <c:ser>
          <c:idx val="4"/>
          <c:order val="3"/>
          <c:tx>
            <c:strRef>
              <c:f>'(x+.5)^.5 Scale(7)'!$H$11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4BC1-4068-9ED4-46F21502931A}"/>
            </c:ext>
          </c:extLst>
        </c:ser>
        <c:ser>
          <c:idx val="5"/>
          <c:order val="4"/>
          <c:tx>
            <c:strRef>
              <c:f>'(x+.5)^.5 Scale(7)'!$I$11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4BC1-4068-9ED4-46F21502931A}"/>
            </c:ext>
          </c:extLst>
        </c:ser>
        <c:ser>
          <c:idx val="6"/>
          <c:order val="5"/>
          <c:tx>
            <c:strRef>
              <c:f>'(x+.5)^.5 Scale(7)'!$J$11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4BC1-4068-9ED4-46F21502931A}"/>
            </c:ext>
          </c:extLst>
        </c:ser>
        <c:ser>
          <c:idx val="7"/>
          <c:order val="6"/>
          <c:tx>
            <c:strRef>
              <c:f>'(x+.5)^.5 Scale(7)'!$K$11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4BC1-4068-9ED4-46F21502931A}"/>
            </c:ext>
          </c:extLst>
        </c:ser>
        <c:ser>
          <c:idx val="8"/>
          <c:order val="7"/>
          <c:tx>
            <c:strRef>
              <c:f>'(x+.5)^.5 Scale(7)'!$L$11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4BC1-4068-9ED4-46F21502931A}"/>
            </c:ext>
          </c:extLst>
        </c:ser>
        <c:ser>
          <c:idx val="9"/>
          <c:order val="8"/>
          <c:tx>
            <c:strRef>
              <c:f>'(x+.5)^.5 Scale(7)'!$M$11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4BC1-4068-9ED4-46F21502931A}"/>
            </c:ext>
          </c:extLst>
        </c:ser>
        <c:ser>
          <c:idx val="1"/>
          <c:order val="9"/>
          <c:tx>
            <c:strRef>
              <c:f>'(x+.5)^.5 Scale(7)'!$N$11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'(x+.5)^.5 Scale(7)'!$D$35:$D$43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'(x+.5)^.5 Scale(7)'!$N$35:$N$43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4BC1-4068-9ED4-46F21502931A}"/>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'Arcsin(Root(x)) D Scale (8) '!$E$11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CB82-458E-A700-BFBAE1CB9109}"/>
            </c:ext>
          </c:extLst>
        </c:ser>
        <c:ser>
          <c:idx val="2"/>
          <c:order val="1"/>
          <c:tx>
            <c:strRef>
              <c:f>'Arcsin(Root(x)) D Scale (8) '!$F$11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CB82-458E-A700-BFBAE1CB9109}"/>
            </c:ext>
          </c:extLst>
        </c:ser>
        <c:ser>
          <c:idx val="3"/>
          <c:order val="2"/>
          <c:tx>
            <c:strRef>
              <c:f>'Arcsin(Root(x)) D Scale (8) '!$G$11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CB82-458E-A700-BFBAE1CB9109}"/>
            </c:ext>
          </c:extLst>
        </c:ser>
        <c:ser>
          <c:idx val="4"/>
          <c:order val="3"/>
          <c:tx>
            <c:strRef>
              <c:f>'Arcsin(Root(x)) D Scale (8) '!$H$11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CB82-458E-A700-BFBAE1CB9109}"/>
            </c:ext>
          </c:extLst>
        </c:ser>
        <c:ser>
          <c:idx val="5"/>
          <c:order val="4"/>
          <c:tx>
            <c:strRef>
              <c:f>'Arcsin(Root(x)) D Scale (8) '!$I$11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CB82-458E-A700-BFBAE1CB9109}"/>
            </c:ext>
          </c:extLst>
        </c:ser>
        <c:ser>
          <c:idx val="6"/>
          <c:order val="5"/>
          <c:tx>
            <c:strRef>
              <c:f>'Arcsin(Root(x)) D Scale (8) '!$J$11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CB82-458E-A700-BFBAE1CB9109}"/>
            </c:ext>
          </c:extLst>
        </c:ser>
        <c:ser>
          <c:idx val="7"/>
          <c:order val="6"/>
          <c:tx>
            <c:strRef>
              <c:f>'Arcsin(Root(x)) D Scale (8) '!$K$11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CB82-458E-A700-BFBAE1CB9109}"/>
            </c:ext>
          </c:extLst>
        </c:ser>
        <c:ser>
          <c:idx val="8"/>
          <c:order val="7"/>
          <c:tx>
            <c:strRef>
              <c:f>'Arcsin(Root(x)) D Scale (8) '!$L$11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CB82-458E-A700-BFBAE1CB9109}"/>
            </c:ext>
          </c:extLst>
        </c:ser>
        <c:ser>
          <c:idx val="9"/>
          <c:order val="8"/>
          <c:tx>
            <c:strRef>
              <c:f>'Arcsin(Root(x)) D Scale (8) '!$M$11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CB82-458E-A700-BFBAE1CB9109}"/>
            </c:ext>
          </c:extLst>
        </c:ser>
        <c:ser>
          <c:idx val="1"/>
          <c:order val="9"/>
          <c:tx>
            <c:strRef>
              <c:f>'Arcsin(Root(x)) D Scale (8) '!$N$11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'Arcsin(Root(x)) D Scale (8) '!$D$12:$D$20</c:f>
              <c:numCache>
                <c:formatCode>0.000</c:formatCode>
                <c:ptCount val="9"/>
                <c:pt idx="0">
                  <c:v>0</c:v>
                </c:pt>
                <c:pt idx="1">
                  <c:v>4.0397599275767968</c:v>
                </c:pt>
                <c:pt idx="2">
                  <c:v>8.1594958996534288</c:v>
                </c:pt>
                <c:pt idx="3">
                  <c:v>12.359206786780923</c:v>
                </c:pt>
                <c:pt idx="4">
                  <c:v>16.638891437584686</c:v>
                </c:pt>
                <c:pt idx="5">
                  <c:v>20.998548678764873</c:v>
                </c:pt>
                <c:pt idx="6">
                  <c:v>25.438177315096809</c:v>
                </c:pt>
                <c:pt idx="7">
                  <c:v>29.957776129431103</c:v>
                </c:pt>
                <c:pt idx="8">
                  <c:v>34.557343882694092</c:v>
                </c:pt>
              </c:numCache>
            </c:numRef>
          </c:xVal>
          <c:yVal>
            <c:numRef>
              <c:f>'Arcsin(Root(x)) D Scale (8) '!$N$12:$N$20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CB82-458E-A700-BFBAE1CB9109}"/>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'Arcsin(Root(x)) D Scale (8) '!$E$11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6F96-4C1B-85FD-E93CF7EA22EC}"/>
            </c:ext>
          </c:extLst>
        </c:ser>
        <c:ser>
          <c:idx val="2"/>
          <c:order val="1"/>
          <c:tx>
            <c:strRef>
              <c:f>'Arcsin(Root(x)) D Scale (8) '!$F$11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6F96-4C1B-85FD-E93CF7EA22EC}"/>
            </c:ext>
          </c:extLst>
        </c:ser>
        <c:ser>
          <c:idx val="3"/>
          <c:order val="2"/>
          <c:tx>
            <c:strRef>
              <c:f>'Arcsin(Root(x)) D Scale (8) '!$G$11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6F96-4C1B-85FD-E93CF7EA22EC}"/>
            </c:ext>
          </c:extLst>
        </c:ser>
        <c:ser>
          <c:idx val="4"/>
          <c:order val="3"/>
          <c:tx>
            <c:strRef>
              <c:f>'Arcsin(Root(x)) D Scale (8) '!$H$11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6F96-4C1B-85FD-E93CF7EA22EC}"/>
            </c:ext>
          </c:extLst>
        </c:ser>
        <c:ser>
          <c:idx val="5"/>
          <c:order val="4"/>
          <c:tx>
            <c:strRef>
              <c:f>'Arcsin(Root(x)) D Scale (8) '!$I$11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6F96-4C1B-85FD-E93CF7EA22EC}"/>
            </c:ext>
          </c:extLst>
        </c:ser>
        <c:ser>
          <c:idx val="6"/>
          <c:order val="5"/>
          <c:tx>
            <c:strRef>
              <c:f>'Arcsin(Root(x)) D Scale (8) '!$J$11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6F96-4C1B-85FD-E93CF7EA22EC}"/>
            </c:ext>
          </c:extLst>
        </c:ser>
        <c:ser>
          <c:idx val="7"/>
          <c:order val="6"/>
          <c:tx>
            <c:strRef>
              <c:f>'Arcsin(Root(x)) D Scale (8) '!$K$11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6F96-4C1B-85FD-E93CF7EA22EC}"/>
            </c:ext>
          </c:extLst>
        </c:ser>
        <c:ser>
          <c:idx val="8"/>
          <c:order val="7"/>
          <c:tx>
            <c:strRef>
              <c:f>'Arcsin(Root(x)) D Scale (8) '!$L$11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6F96-4C1B-85FD-E93CF7EA22EC}"/>
            </c:ext>
          </c:extLst>
        </c:ser>
        <c:ser>
          <c:idx val="9"/>
          <c:order val="8"/>
          <c:tx>
            <c:strRef>
              <c:f>'Arcsin(Root(x)) D Scale (8) '!$M$11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6F96-4C1B-85FD-E93CF7EA22EC}"/>
            </c:ext>
          </c:extLst>
        </c:ser>
        <c:ser>
          <c:idx val="1"/>
          <c:order val="9"/>
          <c:tx>
            <c:strRef>
              <c:f>'Arcsin(Root(x)) D Scale (8) '!$N$11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'Arcsin(Root(x)) D Scale (8) '!$D$35:$D$43</c:f>
              <c:numCache>
                <c:formatCode>0.000</c:formatCode>
                <c:ptCount val="9"/>
                <c:pt idx="0">
                  <c:v>0</c:v>
                </c:pt>
                <c:pt idx="1">
                  <c:v>4.0397599275767968</c:v>
                </c:pt>
                <c:pt idx="2">
                  <c:v>8.1594958996534288</c:v>
                </c:pt>
                <c:pt idx="3">
                  <c:v>12.359206786780923</c:v>
                </c:pt>
                <c:pt idx="4">
                  <c:v>16.638891437584686</c:v>
                </c:pt>
                <c:pt idx="5">
                  <c:v>20.998548678764873</c:v>
                </c:pt>
                <c:pt idx="6">
                  <c:v>25.438177315096844</c:v>
                </c:pt>
                <c:pt idx="7">
                  <c:v>29.957776129431135</c:v>
                </c:pt>
                <c:pt idx="8">
                  <c:v>34.557343882694028</c:v>
                </c:pt>
              </c:numCache>
            </c:numRef>
          </c:xVal>
          <c:yVal>
            <c:numRef>
              <c:f>'Arcsin(Root(x)) D Scale (8) '!$N$35:$N$43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6F96-4C1B-85FD-E93CF7EA22EC}"/>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50"/>
              <a:t>Sin(X) Transformation and Inverse (arc sin (sine(X))</a:t>
            </a:r>
            <a:r>
              <a:rPr lang="en-US" sz="1050" baseline="0"/>
              <a:t>  Transformation</a:t>
            </a:r>
            <a:endParaRPr lang="en-US" sz="1050"/>
          </a:p>
        </c:rich>
      </c:tx>
      <c:layout>
        <c:manualLayout>
          <c:xMode val="edge"/>
          <c:yMode val="edge"/>
          <c:x val="0.18032655754458918"/>
          <c:y val="1.73014151740222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594962240293611"/>
          <c:y val="0.18491813960767231"/>
          <c:w val="0.79354057307562353"/>
          <c:h val="0.5512259496917451"/>
        </c:manualLayout>
      </c:layout>
      <c:scatterChart>
        <c:scatterStyle val="lineMarker"/>
        <c:varyColors val="0"/>
        <c:ser>
          <c:idx val="0"/>
          <c:order val="0"/>
          <c:tx>
            <c:strRef>
              <c:f>Introduction!$G$31</c:f>
              <c:strCache>
                <c:ptCount val="1"/>
                <c:pt idx="0">
                  <c:v>0.000</c:v>
                </c:pt>
              </c:strCache>
            </c:strRef>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layout>
                <c:manualLayout>
                  <c:x val="7.6838235618510872E-2"/>
                  <c:y val="0.2683696918502438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Introduction!$F$31:$F$37</c:f>
              <c:numCache>
                <c:formatCode>General</c:formatCode>
                <c:ptCount val="7"/>
                <c:pt idx="0">
                  <c:v>0</c:v>
                </c:pt>
                <c:pt idx="1">
                  <c:v>5</c:v>
                </c:pt>
                <c:pt idx="2">
                  <c:v>10</c:v>
                </c:pt>
                <c:pt idx="3">
                  <c:v>15</c:v>
                </c:pt>
                <c:pt idx="4">
                  <c:v>20</c:v>
                </c:pt>
                <c:pt idx="5">
                  <c:v>25</c:v>
                </c:pt>
                <c:pt idx="6">
                  <c:v>30</c:v>
                </c:pt>
              </c:numCache>
            </c:numRef>
          </c:xVal>
          <c:yVal>
            <c:numRef>
              <c:f>Introduction!$G$31:$G$37</c:f>
              <c:numCache>
                <c:formatCode>0.000</c:formatCode>
                <c:ptCount val="7"/>
                <c:pt idx="0">
                  <c:v>0</c:v>
                </c:pt>
                <c:pt idx="1">
                  <c:v>5.2559195149958402</c:v>
                </c:pt>
                <c:pt idx="2">
                  <c:v>10.553218180564414</c:v>
                </c:pt>
                <c:pt idx="3">
                  <c:v>15.894932285934329</c:v>
                </c:pt>
                <c:pt idx="4">
                  <c:v>21.284296616967811</c:v>
                </c:pt>
                <c:pt idx="5">
                  <c:v>26.724768322470148</c:v>
                </c:pt>
                <c:pt idx="6">
                  <c:v>32.220054207467598</c:v>
                </c:pt>
              </c:numCache>
            </c:numRef>
          </c:yVal>
          <c:smooth val="0"/>
          <c:extLst>
            <c:ext xmlns:c16="http://schemas.microsoft.com/office/drawing/2014/chart" uri="{C3380CC4-5D6E-409C-BE32-E72D297353CC}">
              <c16:uniqueId val="{00000000-AF37-40B7-92B0-5F1118506896}"/>
            </c:ext>
          </c:extLst>
        </c:ser>
        <c:dLbls>
          <c:showLegendKey val="0"/>
          <c:showVal val="0"/>
          <c:showCatName val="0"/>
          <c:showSerName val="0"/>
          <c:showPercent val="0"/>
          <c:showBubbleSize val="0"/>
        </c:dLbls>
        <c:axId val="1549335951"/>
        <c:axId val="1549340943"/>
      </c:scatterChart>
      <c:valAx>
        <c:axId val="154933595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Original Difference in Means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9340943"/>
        <c:crosses val="autoZero"/>
        <c:crossBetween val="midCat"/>
      </c:valAx>
      <c:valAx>
        <c:axId val="154934094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900"/>
                  <a:t>Difference after Transformations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9335951"/>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'Arcsin(Root(x)) R Scale (9)'!$E$11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CBA0-4AC9-8F19-495F6F805322}"/>
            </c:ext>
          </c:extLst>
        </c:ser>
        <c:ser>
          <c:idx val="2"/>
          <c:order val="1"/>
          <c:tx>
            <c:strRef>
              <c:f>'Arcsin(Root(x)) R Scale (9)'!$F$11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CBA0-4AC9-8F19-495F6F805322}"/>
            </c:ext>
          </c:extLst>
        </c:ser>
        <c:ser>
          <c:idx val="3"/>
          <c:order val="2"/>
          <c:tx>
            <c:strRef>
              <c:f>'Arcsin(Root(x)) R Scale (9)'!$G$11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CBA0-4AC9-8F19-495F6F805322}"/>
            </c:ext>
          </c:extLst>
        </c:ser>
        <c:ser>
          <c:idx val="4"/>
          <c:order val="3"/>
          <c:tx>
            <c:strRef>
              <c:f>'Arcsin(Root(x)) R Scale (9)'!$H$11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CBA0-4AC9-8F19-495F6F805322}"/>
            </c:ext>
          </c:extLst>
        </c:ser>
        <c:ser>
          <c:idx val="5"/>
          <c:order val="4"/>
          <c:tx>
            <c:strRef>
              <c:f>'Arcsin(Root(x)) R Scale (9)'!$I$11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CBA0-4AC9-8F19-495F6F805322}"/>
            </c:ext>
          </c:extLst>
        </c:ser>
        <c:ser>
          <c:idx val="6"/>
          <c:order val="5"/>
          <c:tx>
            <c:strRef>
              <c:f>'Arcsin(Root(x)) R Scale (9)'!$J$11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CBA0-4AC9-8F19-495F6F805322}"/>
            </c:ext>
          </c:extLst>
        </c:ser>
        <c:ser>
          <c:idx val="7"/>
          <c:order val="6"/>
          <c:tx>
            <c:strRef>
              <c:f>'Arcsin(Root(x)) R Scale (9)'!$K$11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CBA0-4AC9-8F19-495F6F805322}"/>
            </c:ext>
          </c:extLst>
        </c:ser>
        <c:ser>
          <c:idx val="8"/>
          <c:order val="7"/>
          <c:tx>
            <c:strRef>
              <c:f>'Arcsin(Root(x)) R Scale (9)'!$L$11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CBA0-4AC9-8F19-495F6F805322}"/>
            </c:ext>
          </c:extLst>
        </c:ser>
        <c:ser>
          <c:idx val="9"/>
          <c:order val="8"/>
          <c:tx>
            <c:strRef>
              <c:f>'Arcsin(Root(x)) R Scale (9)'!$M$11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CBA0-4AC9-8F19-495F6F805322}"/>
            </c:ext>
          </c:extLst>
        </c:ser>
        <c:ser>
          <c:idx val="1"/>
          <c:order val="9"/>
          <c:tx>
            <c:strRef>
              <c:f>'Arcsin(Root(x)) R Scale (9)'!$N$11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'Arcsin(Root(x)) R Scale (9)'!$D$12:$D$20</c:f>
              <c:numCache>
                <c:formatCode>0.000</c:formatCode>
                <c:ptCount val="9"/>
                <c:pt idx="0">
                  <c:v>0</c:v>
                </c:pt>
                <c:pt idx="1">
                  <c:v>3.2232206518829583</c:v>
                </c:pt>
                <c:pt idx="2">
                  <c:v>6.4503910752705105</c:v>
                </c:pt>
                <c:pt idx="3">
                  <c:v>9.6786070346091755</c:v>
                </c:pt>
                <c:pt idx="4">
                  <c:v>12.904963353433516</c:v>
                </c:pt>
                <c:pt idx="5">
                  <c:v>16.126556528829109</c:v>
                </c:pt>
                <c:pt idx="6">
                  <c:v>19.340487344389125</c:v>
                </c:pt>
                <c:pt idx="7">
                  <c:v>22.543863479313416</c:v>
                </c:pt>
                <c:pt idx="8">
                  <c:v>25.733802111301941</c:v>
                </c:pt>
              </c:numCache>
            </c:numRef>
          </c:xVal>
          <c:yVal>
            <c:numRef>
              <c:f>'Arcsin(Root(x)) R Scale (9)'!$N$12:$N$20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CBA0-4AC9-8F19-495F6F805322}"/>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'Arcsin(Root(x)) R Scale (9)'!$E$11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C70D-4346-AB8D-6F94F0F983CA}"/>
            </c:ext>
          </c:extLst>
        </c:ser>
        <c:ser>
          <c:idx val="2"/>
          <c:order val="1"/>
          <c:tx>
            <c:strRef>
              <c:f>'Arcsin(Root(x)) R Scale (9)'!$F$11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C70D-4346-AB8D-6F94F0F983CA}"/>
            </c:ext>
          </c:extLst>
        </c:ser>
        <c:ser>
          <c:idx val="3"/>
          <c:order val="2"/>
          <c:tx>
            <c:strRef>
              <c:f>'Arcsin(Root(x)) R Scale (9)'!$G$11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C70D-4346-AB8D-6F94F0F983CA}"/>
            </c:ext>
          </c:extLst>
        </c:ser>
        <c:ser>
          <c:idx val="4"/>
          <c:order val="3"/>
          <c:tx>
            <c:strRef>
              <c:f>'Arcsin(Root(x)) R Scale (9)'!$H$11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C70D-4346-AB8D-6F94F0F983CA}"/>
            </c:ext>
          </c:extLst>
        </c:ser>
        <c:ser>
          <c:idx val="5"/>
          <c:order val="4"/>
          <c:tx>
            <c:strRef>
              <c:f>'Arcsin(Root(x)) R Scale (9)'!$I$11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C70D-4346-AB8D-6F94F0F983CA}"/>
            </c:ext>
          </c:extLst>
        </c:ser>
        <c:ser>
          <c:idx val="6"/>
          <c:order val="5"/>
          <c:tx>
            <c:strRef>
              <c:f>'Arcsin(Root(x)) R Scale (9)'!$J$11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C70D-4346-AB8D-6F94F0F983CA}"/>
            </c:ext>
          </c:extLst>
        </c:ser>
        <c:ser>
          <c:idx val="7"/>
          <c:order val="6"/>
          <c:tx>
            <c:strRef>
              <c:f>'Arcsin(Root(x)) R Scale (9)'!$K$11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C70D-4346-AB8D-6F94F0F983CA}"/>
            </c:ext>
          </c:extLst>
        </c:ser>
        <c:ser>
          <c:idx val="8"/>
          <c:order val="7"/>
          <c:tx>
            <c:strRef>
              <c:f>'Arcsin(Root(x)) R Scale (9)'!$L$11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C70D-4346-AB8D-6F94F0F983CA}"/>
            </c:ext>
          </c:extLst>
        </c:ser>
        <c:ser>
          <c:idx val="9"/>
          <c:order val="8"/>
          <c:tx>
            <c:strRef>
              <c:f>'Arcsin(Root(x)) R Scale (9)'!$M$11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C70D-4346-AB8D-6F94F0F983CA}"/>
            </c:ext>
          </c:extLst>
        </c:ser>
        <c:ser>
          <c:idx val="1"/>
          <c:order val="9"/>
          <c:tx>
            <c:strRef>
              <c:f>'Arcsin(Root(x)) R Scale (9)'!$N$11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'Arcsin(Root(x)) R Scale (9)'!$D$35:$D$43</c:f>
              <c:numCache>
                <c:formatCode>0.000</c:formatCode>
                <c:ptCount val="9"/>
                <c:pt idx="0">
                  <c:v>0</c:v>
                </c:pt>
                <c:pt idx="1">
                  <c:v>3.2232206518829583</c:v>
                </c:pt>
                <c:pt idx="2">
                  <c:v>6.4503910752705105</c:v>
                </c:pt>
                <c:pt idx="3">
                  <c:v>9.6786070346091755</c:v>
                </c:pt>
                <c:pt idx="4">
                  <c:v>12.904963353433516</c:v>
                </c:pt>
                <c:pt idx="5">
                  <c:v>16.126556528829109</c:v>
                </c:pt>
                <c:pt idx="6">
                  <c:v>19.340487344389171</c:v>
                </c:pt>
                <c:pt idx="7">
                  <c:v>22.543863479313416</c:v>
                </c:pt>
                <c:pt idx="8">
                  <c:v>25.733802111301891</c:v>
                </c:pt>
              </c:numCache>
            </c:numRef>
          </c:xVal>
          <c:yVal>
            <c:numRef>
              <c:f>'Arcsin(Root(x)) R Scale (9)'!$N$35:$N$43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C70D-4346-AB8D-6F94F0F983CA}"/>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'ln x (1-x) Scale (10)'!$E$11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B2E4-4370-858E-53A66F02928B}"/>
            </c:ext>
          </c:extLst>
        </c:ser>
        <c:ser>
          <c:idx val="2"/>
          <c:order val="1"/>
          <c:tx>
            <c:strRef>
              <c:f>'ln x (1-x) Scale (10)'!$F$11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B2E4-4370-858E-53A66F02928B}"/>
            </c:ext>
          </c:extLst>
        </c:ser>
        <c:ser>
          <c:idx val="3"/>
          <c:order val="2"/>
          <c:tx>
            <c:strRef>
              <c:f>'ln x (1-x) Scale (10)'!$G$11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B2E4-4370-858E-53A66F02928B}"/>
            </c:ext>
          </c:extLst>
        </c:ser>
        <c:ser>
          <c:idx val="4"/>
          <c:order val="3"/>
          <c:tx>
            <c:strRef>
              <c:f>'ln x (1-x) Scale (10)'!$H$11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B2E4-4370-858E-53A66F02928B}"/>
            </c:ext>
          </c:extLst>
        </c:ser>
        <c:ser>
          <c:idx val="5"/>
          <c:order val="4"/>
          <c:tx>
            <c:strRef>
              <c:f>'ln x (1-x) Scale (10)'!$I$11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B2E4-4370-858E-53A66F02928B}"/>
            </c:ext>
          </c:extLst>
        </c:ser>
        <c:ser>
          <c:idx val="6"/>
          <c:order val="5"/>
          <c:tx>
            <c:strRef>
              <c:f>'ln x (1-x) Scale (10)'!$J$11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B2E4-4370-858E-53A66F02928B}"/>
            </c:ext>
          </c:extLst>
        </c:ser>
        <c:ser>
          <c:idx val="7"/>
          <c:order val="6"/>
          <c:tx>
            <c:strRef>
              <c:f>'ln x (1-x) Scale (10)'!$K$11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B2E4-4370-858E-53A66F02928B}"/>
            </c:ext>
          </c:extLst>
        </c:ser>
        <c:ser>
          <c:idx val="8"/>
          <c:order val="7"/>
          <c:tx>
            <c:strRef>
              <c:f>'ln x (1-x) Scale (10)'!$L$11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B2E4-4370-858E-53A66F02928B}"/>
            </c:ext>
          </c:extLst>
        </c:ser>
        <c:ser>
          <c:idx val="9"/>
          <c:order val="8"/>
          <c:tx>
            <c:strRef>
              <c:f>'ln x (1-x) Scale (10)'!$M$11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B2E4-4370-858E-53A66F02928B}"/>
            </c:ext>
          </c:extLst>
        </c:ser>
        <c:ser>
          <c:idx val="1"/>
          <c:order val="9"/>
          <c:tx>
            <c:strRef>
              <c:f>'ln x (1-x) Scale (10)'!$N$11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'ln x (1-x) Scale (10)'!$D$12:$D$20</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B2E4-4370-858E-53A66F02928B}"/>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'ln x (1-x) Scale (10)'!$E$11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9D0E-40E0-9E2A-EB6BF5B8369F}"/>
            </c:ext>
          </c:extLst>
        </c:ser>
        <c:ser>
          <c:idx val="2"/>
          <c:order val="1"/>
          <c:tx>
            <c:strRef>
              <c:f>'ln x (1-x) Scale (10)'!$F$11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9D0E-40E0-9E2A-EB6BF5B8369F}"/>
            </c:ext>
          </c:extLst>
        </c:ser>
        <c:ser>
          <c:idx val="3"/>
          <c:order val="2"/>
          <c:tx>
            <c:strRef>
              <c:f>'ln x (1-x) Scale (10)'!$G$11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9D0E-40E0-9E2A-EB6BF5B8369F}"/>
            </c:ext>
          </c:extLst>
        </c:ser>
        <c:ser>
          <c:idx val="4"/>
          <c:order val="3"/>
          <c:tx>
            <c:strRef>
              <c:f>'ln x (1-x) Scale (10)'!$H$11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9D0E-40E0-9E2A-EB6BF5B8369F}"/>
            </c:ext>
          </c:extLst>
        </c:ser>
        <c:ser>
          <c:idx val="5"/>
          <c:order val="4"/>
          <c:tx>
            <c:strRef>
              <c:f>'ln x (1-x) Scale (10)'!$I$11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9D0E-40E0-9E2A-EB6BF5B8369F}"/>
            </c:ext>
          </c:extLst>
        </c:ser>
        <c:ser>
          <c:idx val="6"/>
          <c:order val="5"/>
          <c:tx>
            <c:strRef>
              <c:f>'ln x (1-x) Scale (10)'!$J$11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9D0E-40E0-9E2A-EB6BF5B8369F}"/>
            </c:ext>
          </c:extLst>
        </c:ser>
        <c:ser>
          <c:idx val="7"/>
          <c:order val="6"/>
          <c:tx>
            <c:strRef>
              <c:f>'ln x (1-x) Scale (10)'!$K$11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9D0E-40E0-9E2A-EB6BF5B8369F}"/>
            </c:ext>
          </c:extLst>
        </c:ser>
        <c:ser>
          <c:idx val="8"/>
          <c:order val="7"/>
          <c:tx>
            <c:strRef>
              <c:f>'ln x (1-x) Scale (10)'!$L$11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9D0E-40E0-9E2A-EB6BF5B8369F}"/>
            </c:ext>
          </c:extLst>
        </c:ser>
        <c:ser>
          <c:idx val="9"/>
          <c:order val="8"/>
          <c:tx>
            <c:strRef>
              <c:f>'ln x (1-x) Scale (10)'!$M$11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9D0E-40E0-9E2A-EB6BF5B8369F}"/>
            </c:ext>
          </c:extLst>
        </c:ser>
        <c:ser>
          <c:idx val="1"/>
          <c:order val="9"/>
          <c:tx>
            <c:strRef>
              <c:f>'ln x (1-x) Scale (10)'!$N$11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'ln x (1-x) Scale (10)'!$D$35:$D$43</c:f>
              <c:numCache>
                <c:formatCode>0.000</c:formatCode>
                <c:ptCount val="9"/>
                <c:pt idx="0">
                  <c:v>0</c:v>
                </c:pt>
                <c:pt idx="1">
                  <c:v>0.47993304584336488</c:v>
                </c:pt>
                <c:pt idx="2">
                  <c:v>0.95724656423329169</c:v>
                </c:pt>
                <c:pt idx="3">
                  <c:v>1.4319086881507563</c:v>
                </c:pt>
                <c:pt idx="4">
                  <c:v>1.9038884968116367</c:v>
                </c:pt>
                <c:pt idx="5">
                  <c:v>2.3731560179584013</c:v>
                </c:pt>
                <c:pt idx="6">
                  <c:v>2.8396822295166193</c:v>
                </c:pt>
                <c:pt idx="7">
                  <c:v>3.3034390606254482</c:v>
                </c:pt>
                <c:pt idx="8">
                  <c:v>3.7643993920509558</c:v>
                </c:pt>
              </c:numCache>
            </c:numRef>
          </c:xVal>
          <c:yVal>
            <c:numRef>
              <c:f>'ln x (1-x) Scale (10)'!$N$35:$N$43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9D0E-40E0-9E2A-EB6BF5B8369F}"/>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'0.5ln  (1+x) (1-x) Scale (11)'!$E$11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33E7-41BA-9D81-B4638CC1D7F3}"/>
            </c:ext>
          </c:extLst>
        </c:ser>
        <c:ser>
          <c:idx val="2"/>
          <c:order val="1"/>
          <c:tx>
            <c:strRef>
              <c:f>'0.5ln  (1+x) (1-x) Scale (11)'!$F$11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33E7-41BA-9D81-B4638CC1D7F3}"/>
            </c:ext>
          </c:extLst>
        </c:ser>
        <c:ser>
          <c:idx val="3"/>
          <c:order val="2"/>
          <c:tx>
            <c:strRef>
              <c:f>'0.5ln  (1+x) (1-x) Scale (11)'!$G$11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33E7-41BA-9D81-B4638CC1D7F3}"/>
            </c:ext>
          </c:extLst>
        </c:ser>
        <c:ser>
          <c:idx val="4"/>
          <c:order val="3"/>
          <c:tx>
            <c:strRef>
              <c:f>'0.5ln  (1+x) (1-x) Scale (11)'!$H$11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33E7-41BA-9D81-B4638CC1D7F3}"/>
            </c:ext>
          </c:extLst>
        </c:ser>
        <c:ser>
          <c:idx val="5"/>
          <c:order val="4"/>
          <c:tx>
            <c:strRef>
              <c:f>'0.5ln  (1+x) (1-x) Scale (11)'!$I$11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33E7-41BA-9D81-B4638CC1D7F3}"/>
            </c:ext>
          </c:extLst>
        </c:ser>
        <c:ser>
          <c:idx val="6"/>
          <c:order val="5"/>
          <c:tx>
            <c:strRef>
              <c:f>'0.5ln  (1+x) (1-x) Scale (11)'!$J$11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33E7-41BA-9D81-B4638CC1D7F3}"/>
            </c:ext>
          </c:extLst>
        </c:ser>
        <c:ser>
          <c:idx val="7"/>
          <c:order val="6"/>
          <c:tx>
            <c:strRef>
              <c:f>'0.5ln  (1+x) (1-x) Scale (11)'!$K$11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33E7-41BA-9D81-B4638CC1D7F3}"/>
            </c:ext>
          </c:extLst>
        </c:ser>
        <c:ser>
          <c:idx val="8"/>
          <c:order val="7"/>
          <c:tx>
            <c:strRef>
              <c:f>'0.5ln  (1+x) (1-x) Scale (11)'!$L$11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33E7-41BA-9D81-B4638CC1D7F3}"/>
            </c:ext>
          </c:extLst>
        </c:ser>
        <c:ser>
          <c:idx val="9"/>
          <c:order val="8"/>
          <c:tx>
            <c:strRef>
              <c:f>'0.5ln  (1+x) (1-x) Scale (11)'!$M$11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33E7-41BA-9D81-B4638CC1D7F3}"/>
            </c:ext>
          </c:extLst>
        </c:ser>
        <c:ser>
          <c:idx val="1"/>
          <c:order val="9"/>
          <c:tx>
            <c:strRef>
              <c:f>'0.5ln  (1+x) (1-x) Scale (11)'!$N$11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'0.5ln  (1+x) (1-x) Scale (11)'!$D$12:$D$20</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9.2141561223665605</c:v>
                </c:pt>
                <c:pt idx="8">
                  <c:v>10.426716174546065</c:v>
                </c:pt>
              </c:numCache>
            </c:numRef>
          </c:xVal>
          <c:yVal>
            <c:numRef>
              <c:f>'0.5ln  (1+x) (1-x) Scale (11)'!$N$12:$N$20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33E7-41BA-9D81-B4638CC1D7F3}"/>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'0.5ln  (1+x) (1-x) Scale (11)'!$E$11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954D-450C-BD02-9961510B95CA}"/>
            </c:ext>
          </c:extLst>
        </c:ser>
        <c:ser>
          <c:idx val="2"/>
          <c:order val="1"/>
          <c:tx>
            <c:strRef>
              <c:f>'0.5ln  (1+x) (1-x) Scale (11)'!$F$11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954D-450C-BD02-9961510B95CA}"/>
            </c:ext>
          </c:extLst>
        </c:ser>
        <c:ser>
          <c:idx val="3"/>
          <c:order val="2"/>
          <c:tx>
            <c:strRef>
              <c:f>'0.5ln  (1+x) (1-x) Scale (11)'!$G$11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954D-450C-BD02-9961510B95CA}"/>
            </c:ext>
          </c:extLst>
        </c:ser>
        <c:ser>
          <c:idx val="4"/>
          <c:order val="3"/>
          <c:tx>
            <c:strRef>
              <c:f>'0.5ln  (1+x) (1-x) Scale (11)'!$H$11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954D-450C-BD02-9961510B95CA}"/>
            </c:ext>
          </c:extLst>
        </c:ser>
        <c:ser>
          <c:idx val="5"/>
          <c:order val="4"/>
          <c:tx>
            <c:strRef>
              <c:f>'0.5ln  (1+x) (1-x) Scale (11)'!$I$11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954D-450C-BD02-9961510B95CA}"/>
            </c:ext>
          </c:extLst>
        </c:ser>
        <c:ser>
          <c:idx val="6"/>
          <c:order val="5"/>
          <c:tx>
            <c:strRef>
              <c:f>'0.5ln  (1+x) (1-x) Scale (11)'!$J$11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954D-450C-BD02-9961510B95CA}"/>
            </c:ext>
          </c:extLst>
        </c:ser>
        <c:ser>
          <c:idx val="7"/>
          <c:order val="6"/>
          <c:tx>
            <c:strRef>
              <c:f>'0.5ln  (1+x) (1-x) Scale (11)'!$K$11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954D-450C-BD02-9961510B95CA}"/>
            </c:ext>
          </c:extLst>
        </c:ser>
        <c:ser>
          <c:idx val="8"/>
          <c:order val="7"/>
          <c:tx>
            <c:strRef>
              <c:f>'0.5ln  (1+x) (1-x) Scale (11)'!$L$11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954D-450C-BD02-9961510B95CA}"/>
            </c:ext>
          </c:extLst>
        </c:ser>
        <c:ser>
          <c:idx val="9"/>
          <c:order val="8"/>
          <c:tx>
            <c:strRef>
              <c:f>'0.5ln  (1+x) (1-x) Scale (11)'!$M$11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954D-450C-BD02-9961510B95CA}"/>
            </c:ext>
          </c:extLst>
        </c:ser>
        <c:ser>
          <c:idx val="1"/>
          <c:order val="9"/>
          <c:tx>
            <c:strRef>
              <c:f>'0.5ln  (1+x) (1-x) Scale (11)'!$N$11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'0.5ln  (1+x) (1-x) Scale (11)'!$D$35:$D$43</c:f>
              <c:numCache>
                <c:formatCode>0.000</c:formatCode>
                <c:ptCount val="9"/>
                <c:pt idx="0">
                  <c:v>0</c:v>
                </c:pt>
                <c:pt idx="1">
                  <c:v>1.3955271447594326</c:v>
                </c:pt>
                <c:pt idx="2">
                  <c:v>2.7643521269632352</c:v>
                </c:pt>
                <c:pt idx="3">
                  <c:v>4.1066357185410061</c:v>
                </c:pt>
                <c:pt idx="4">
                  <c:v>5.4225559377893235</c:v>
                </c:pt>
                <c:pt idx="5">
                  <c:v>6.7123071366645872</c:v>
                </c:pt>
                <c:pt idx="6">
                  <c:v>7.9760990947705794</c:v>
                </c:pt>
                <c:pt idx="7">
                  <c:v>9.2141561223665782</c:v>
                </c:pt>
                <c:pt idx="8">
                  <c:v>10.426716174546065</c:v>
                </c:pt>
              </c:numCache>
            </c:numRef>
          </c:xVal>
          <c:yVal>
            <c:numRef>
              <c:f>'0.5ln  (1+x) (1-x) Scale (11)'!$N$35:$N$43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954D-450C-BD02-9961510B95CA}"/>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'x^.333 Scale (12)'!$E$11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E2CF-4626-91D4-629B86ED58C8}"/>
            </c:ext>
          </c:extLst>
        </c:ser>
        <c:ser>
          <c:idx val="2"/>
          <c:order val="1"/>
          <c:tx>
            <c:strRef>
              <c:f>'x^.333 Scale (12)'!$F$11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E2CF-4626-91D4-629B86ED58C8}"/>
            </c:ext>
          </c:extLst>
        </c:ser>
        <c:ser>
          <c:idx val="3"/>
          <c:order val="2"/>
          <c:tx>
            <c:strRef>
              <c:f>'x^.333 Scale (12)'!$G$11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E2CF-4626-91D4-629B86ED58C8}"/>
            </c:ext>
          </c:extLst>
        </c:ser>
        <c:ser>
          <c:idx val="4"/>
          <c:order val="3"/>
          <c:tx>
            <c:strRef>
              <c:f>'x^.333 Scale (12)'!$H$11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E2CF-4626-91D4-629B86ED58C8}"/>
            </c:ext>
          </c:extLst>
        </c:ser>
        <c:ser>
          <c:idx val="5"/>
          <c:order val="4"/>
          <c:tx>
            <c:strRef>
              <c:f>'x^.333 Scale (12)'!$I$11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E2CF-4626-91D4-629B86ED58C8}"/>
            </c:ext>
          </c:extLst>
        </c:ser>
        <c:ser>
          <c:idx val="6"/>
          <c:order val="5"/>
          <c:tx>
            <c:strRef>
              <c:f>'x^.333 Scale (12)'!$J$11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E2CF-4626-91D4-629B86ED58C8}"/>
            </c:ext>
          </c:extLst>
        </c:ser>
        <c:ser>
          <c:idx val="7"/>
          <c:order val="6"/>
          <c:tx>
            <c:strRef>
              <c:f>'x^.333 Scale (12)'!$K$11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E2CF-4626-91D4-629B86ED58C8}"/>
            </c:ext>
          </c:extLst>
        </c:ser>
        <c:ser>
          <c:idx val="8"/>
          <c:order val="7"/>
          <c:tx>
            <c:strRef>
              <c:f>'x^.333 Scale (12)'!$L$11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E2CF-4626-91D4-629B86ED58C8}"/>
            </c:ext>
          </c:extLst>
        </c:ser>
        <c:ser>
          <c:idx val="9"/>
          <c:order val="8"/>
          <c:tx>
            <c:strRef>
              <c:f>'x^.333 Scale (12)'!$M$11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E2CF-4626-91D4-629B86ED58C8}"/>
            </c:ext>
          </c:extLst>
        </c:ser>
        <c:ser>
          <c:idx val="1"/>
          <c:order val="9"/>
          <c:tx>
            <c:strRef>
              <c:f>'x^.333 Scale (12)'!$N$11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'x^.333 Scale (12)'!$D$12:$D$20</c:f>
              <c:numCache>
                <c:formatCode>0.000</c:formatCode>
                <c:ptCount val="9"/>
                <c:pt idx="0">
                  <c:v>0</c:v>
                </c:pt>
                <c:pt idx="1">
                  <c:v>6.1208000000000071</c:v>
                </c:pt>
                <c:pt idx="2">
                  <c:v>12.486400000000007</c:v>
                </c:pt>
                <c:pt idx="3">
                  <c:v>19.101600000000026</c:v>
                </c:pt>
                <c:pt idx="4">
                  <c:v>25.971200000000039</c:v>
                </c:pt>
                <c:pt idx="5">
                  <c:v>33.099999999999987</c:v>
                </c:pt>
                <c:pt idx="6">
                  <c:v>40.492799999999974</c:v>
                </c:pt>
                <c:pt idx="7">
                  <c:v>48.154399999999981</c:v>
                </c:pt>
                <c:pt idx="8">
                  <c:v>56.089600000000019</c:v>
                </c:pt>
              </c:numCache>
            </c:numRef>
          </c:xVal>
          <c:yVal>
            <c:numRef>
              <c:f>'x^.333 Scale (12)'!$N$12:$N$20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E2CF-4626-91D4-629B86ED58C8}"/>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'x^.333 Scale (12)'!$E$11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6CD1-406C-B53D-232751FCE2C7}"/>
            </c:ext>
          </c:extLst>
        </c:ser>
        <c:ser>
          <c:idx val="2"/>
          <c:order val="1"/>
          <c:tx>
            <c:strRef>
              <c:f>'x^.333 Scale (12)'!$F$11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6CD1-406C-B53D-232751FCE2C7}"/>
            </c:ext>
          </c:extLst>
        </c:ser>
        <c:ser>
          <c:idx val="3"/>
          <c:order val="2"/>
          <c:tx>
            <c:strRef>
              <c:f>'x^.333 Scale (12)'!$G$11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6CD1-406C-B53D-232751FCE2C7}"/>
            </c:ext>
          </c:extLst>
        </c:ser>
        <c:ser>
          <c:idx val="4"/>
          <c:order val="3"/>
          <c:tx>
            <c:strRef>
              <c:f>'x^.333 Scale (12)'!$H$11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6CD1-406C-B53D-232751FCE2C7}"/>
            </c:ext>
          </c:extLst>
        </c:ser>
        <c:ser>
          <c:idx val="5"/>
          <c:order val="4"/>
          <c:tx>
            <c:strRef>
              <c:f>'x^.333 Scale (12)'!$I$11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6CD1-406C-B53D-232751FCE2C7}"/>
            </c:ext>
          </c:extLst>
        </c:ser>
        <c:ser>
          <c:idx val="6"/>
          <c:order val="5"/>
          <c:tx>
            <c:strRef>
              <c:f>'x^.333 Scale (12)'!$J$11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6CD1-406C-B53D-232751FCE2C7}"/>
            </c:ext>
          </c:extLst>
        </c:ser>
        <c:ser>
          <c:idx val="7"/>
          <c:order val="6"/>
          <c:tx>
            <c:strRef>
              <c:f>'x^.333 Scale (12)'!$K$11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6CD1-406C-B53D-232751FCE2C7}"/>
            </c:ext>
          </c:extLst>
        </c:ser>
        <c:ser>
          <c:idx val="8"/>
          <c:order val="7"/>
          <c:tx>
            <c:strRef>
              <c:f>'x^.333 Scale (12)'!$L$11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6CD1-406C-B53D-232751FCE2C7}"/>
            </c:ext>
          </c:extLst>
        </c:ser>
        <c:ser>
          <c:idx val="9"/>
          <c:order val="8"/>
          <c:tx>
            <c:strRef>
              <c:f>'x^.333 Scale (12)'!$M$11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6CD1-406C-B53D-232751FCE2C7}"/>
            </c:ext>
          </c:extLst>
        </c:ser>
        <c:ser>
          <c:idx val="1"/>
          <c:order val="9"/>
          <c:tx>
            <c:strRef>
              <c:f>'x^.333 Scale (12)'!$N$11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'x^.333 Scale (12)'!$D$35:$D$43</c:f>
              <c:numCache>
                <c:formatCode>0.000</c:formatCode>
                <c:ptCount val="9"/>
                <c:pt idx="0">
                  <c:v>0</c:v>
                </c:pt>
                <c:pt idx="1">
                  <c:v>6.1208000000000071</c:v>
                </c:pt>
                <c:pt idx="2">
                  <c:v>12.486400000000007</c:v>
                </c:pt>
                <c:pt idx="3">
                  <c:v>19.101600000000026</c:v>
                </c:pt>
                <c:pt idx="4">
                  <c:v>25.971200000000039</c:v>
                </c:pt>
                <c:pt idx="5">
                  <c:v>33.100000000000044</c:v>
                </c:pt>
                <c:pt idx="6">
                  <c:v>40.492800000000031</c:v>
                </c:pt>
                <c:pt idx="7">
                  <c:v>48.154400000000059</c:v>
                </c:pt>
                <c:pt idx="8">
                  <c:v>56.08959999999994</c:v>
                </c:pt>
              </c:numCache>
            </c:numRef>
          </c:xVal>
          <c:yVal>
            <c:numRef>
              <c:f>'x^.333 Scale (12)'!$N$35:$N$43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6CD1-406C-B53D-232751FCE2C7}"/>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'1 x^2 Scale (13)'!$E$11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B259-4A02-AF18-B484AE8D68D1}"/>
            </c:ext>
          </c:extLst>
        </c:ser>
        <c:ser>
          <c:idx val="2"/>
          <c:order val="1"/>
          <c:tx>
            <c:strRef>
              <c:f>'1 x^2 Scale (13)'!$F$11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B259-4A02-AF18-B484AE8D68D1}"/>
            </c:ext>
          </c:extLst>
        </c:ser>
        <c:ser>
          <c:idx val="3"/>
          <c:order val="2"/>
          <c:tx>
            <c:strRef>
              <c:f>'1 x^2 Scale (13)'!$G$11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B259-4A02-AF18-B484AE8D68D1}"/>
            </c:ext>
          </c:extLst>
        </c:ser>
        <c:ser>
          <c:idx val="4"/>
          <c:order val="3"/>
          <c:tx>
            <c:strRef>
              <c:f>'1 x^2 Scale (13)'!$H$11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B259-4A02-AF18-B484AE8D68D1}"/>
            </c:ext>
          </c:extLst>
        </c:ser>
        <c:ser>
          <c:idx val="5"/>
          <c:order val="4"/>
          <c:tx>
            <c:strRef>
              <c:f>'1 x^2 Scale (13)'!$I$11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B259-4A02-AF18-B484AE8D68D1}"/>
            </c:ext>
          </c:extLst>
        </c:ser>
        <c:ser>
          <c:idx val="6"/>
          <c:order val="5"/>
          <c:tx>
            <c:strRef>
              <c:f>'1 x^2 Scale (13)'!$J$11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B259-4A02-AF18-B484AE8D68D1}"/>
            </c:ext>
          </c:extLst>
        </c:ser>
        <c:ser>
          <c:idx val="7"/>
          <c:order val="6"/>
          <c:tx>
            <c:strRef>
              <c:f>'1 x^2 Scale (13)'!$K$11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B259-4A02-AF18-B484AE8D68D1}"/>
            </c:ext>
          </c:extLst>
        </c:ser>
        <c:ser>
          <c:idx val="8"/>
          <c:order val="7"/>
          <c:tx>
            <c:strRef>
              <c:f>'1 x^2 Scale (13)'!$L$11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B259-4A02-AF18-B484AE8D68D1}"/>
            </c:ext>
          </c:extLst>
        </c:ser>
        <c:ser>
          <c:idx val="9"/>
          <c:order val="8"/>
          <c:tx>
            <c:strRef>
              <c:f>'1 x^2 Scale (13)'!$M$11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B259-4A02-AF18-B484AE8D68D1}"/>
            </c:ext>
          </c:extLst>
        </c:ser>
        <c:ser>
          <c:idx val="1"/>
          <c:order val="9"/>
          <c:tx>
            <c:strRef>
              <c:f>'1 x^2 Scale (13)'!$N$11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'1 x^2 Scale (13)'!$D$12:$D$20</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B259-4A02-AF18-B484AE8D68D1}"/>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'1 x^2 Scale (13)'!$E$11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7B6C-453E-B1E7-34FE8FC45E8F}"/>
            </c:ext>
          </c:extLst>
        </c:ser>
        <c:ser>
          <c:idx val="2"/>
          <c:order val="1"/>
          <c:tx>
            <c:strRef>
              <c:f>'1 x^2 Scale (13)'!$F$11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7B6C-453E-B1E7-34FE8FC45E8F}"/>
            </c:ext>
          </c:extLst>
        </c:ser>
        <c:ser>
          <c:idx val="3"/>
          <c:order val="2"/>
          <c:tx>
            <c:strRef>
              <c:f>'1 x^2 Scale (13)'!$G$11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7B6C-453E-B1E7-34FE8FC45E8F}"/>
            </c:ext>
          </c:extLst>
        </c:ser>
        <c:ser>
          <c:idx val="4"/>
          <c:order val="3"/>
          <c:tx>
            <c:strRef>
              <c:f>'1 x^2 Scale (13)'!$H$11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7B6C-453E-B1E7-34FE8FC45E8F}"/>
            </c:ext>
          </c:extLst>
        </c:ser>
        <c:ser>
          <c:idx val="5"/>
          <c:order val="4"/>
          <c:tx>
            <c:strRef>
              <c:f>'1 x^2 Scale (13)'!$I$11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7B6C-453E-B1E7-34FE8FC45E8F}"/>
            </c:ext>
          </c:extLst>
        </c:ser>
        <c:ser>
          <c:idx val="6"/>
          <c:order val="5"/>
          <c:tx>
            <c:strRef>
              <c:f>'1 x^2 Scale (13)'!$J$11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7B6C-453E-B1E7-34FE8FC45E8F}"/>
            </c:ext>
          </c:extLst>
        </c:ser>
        <c:ser>
          <c:idx val="7"/>
          <c:order val="6"/>
          <c:tx>
            <c:strRef>
              <c:f>'1 x^2 Scale (13)'!$K$11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7B6C-453E-B1E7-34FE8FC45E8F}"/>
            </c:ext>
          </c:extLst>
        </c:ser>
        <c:ser>
          <c:idx val="8"/>
          <c:order val="7"/>
          <c:tx>
            <c:strRef>
              <c:f>'1 x^2 Scale (13)'!$L$11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7B6C-453E-B1E7-34FE8FC45E8F}"/>
            </c:ext>
          </c:extLst>
        </c:ser>
        <c:ser>
          <c:idx val="9"/>
          <c:order val="8"/>
          <c:tx>
            <c:strRef>
              <c:f>'1 x^2 Scale (13)'!$M$11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7B6C-453E-B1E7-34FE8FC45E8F}"/>
            </c:ext>
          </c:extLst>
        </c:ser>
        <c:ser>
          <c:idx val="1"/>
          <c:order val="9"/>
          <c:tx>
            <c:strRef>
              <c:f>'1 x^2 Scale (13)'!$N$11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'1 x^2 Scale (13)'!$D$35:$D$43</c:f>
              <c:numCache>
                <c:formatCode>0.000</c:formatCode>
                <c:ptCount val="9"/>
                <c:pt idx="0">
                  <c:v>0</c:v>
                </c:pt>
                <c:pt idx="1">
                  <c:v>0.98524570233256736</c:v>
                </c:pt>
                <c:pt idx="2">
                  <c:v>1.9419324309079746</c:v>
                </c:pt>
                <c:pt idx="3">
                  <c:v>2.8714137642735742</c:v>
                </c:pt>
                <c:pt idx="4">
                  <c:v>3.7749551350623625</c:v>
                </c:pt>
                <c:pt idx="5">
                  <c:v>4.6537410754407604</c:v>
                </c:pt>
                <c:pt idx="6">
                  <c:v>5.5088817476931959</c:v>
                </c:pt>
                <c:pt idx="7">
                  <c:v>6.341418841830607</c:v>
                </c:pt>
                <c:pt idx="8">
                  <c:v>7.1523309114740572</c:v>
                </c:pt>
              </c:numCache>
            </c:numRef>
          </c:xVal>
          <c:yVal>
            <c:numRef>
              <c:f>'1 x^2 Scale (13)'!$N$35:$N$43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7B6C-453E-B1E7-34FE8FC45E8F}"/>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Calculation of Test Power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8299922030667934E-2"/>
          <c:y val="8.8537232855802561E-2"/>
          <c:w val="0.90233596118859916"/>
          <c:h val="0.76585499375197874"/>
        </c:manualLayout>
      </c:layout>
      <c:lineChart>
        <c:grouping val="standard"/>
        <c:varyColors val="0"/>
        <c:ser>
          <c:idx val="1"/>
          <c:order val="0"/>
          <c:tx>
            <c:strRef>
              <c:f>'Calculation of Test Power'!$AD$6</c:f>
              <c:strCache>
                <c:ptCount val="1"/>
                <c:pt idx="0">
                  <c:v>Null</c:v>
                </c:pt>
              </c:strCache>
            </c:strRef>
          </c:tx>
          <c:spPr>
            <a:ln w="28575" cap="rnd">
              <a:solidFill>
                <a:schemeClr val="accent5"/>
              </a:solidFill>
              <a:round/>
            </a:ln>
            <a:effectLst/>
          </c:spPr>
          <c:marker>
            <c:symbol val="none"/>
          </c:marker>
          <c:cat>
            <c:numRef>
              <c:f>'Calculation of Test Power'!$AC$8:$AC$48</c:f>
              <c:numCache>
                <c:formatCode>0.000</c:formatCode>
                <c:ptCount val="41"/>
                <c:pt idx="0">
                  <c:v>-0.5</c:v>
                </c:pt>
                <c:pt idx="1">
                  <c:v>-0.47499999999999998</c:v>
                </c:pt>
                <c:pt idx="2">
                  <c:v>-0.44999999999999996</c:v>
                </c:pt>
                <c:pt idx="3">
                  <c:v>-0.42499999999999993</c:v>
                </c:pt>
                <c:pt idx="4">
                  <c:v>-0.39999999999999991</c:v>
                </c:pt>
                <c:pt idx="5">
                  <c:v>-0.37499999999999989</c:v>
                </c:pt>
                <c:pt idx="6">
                  <c:v>-0.34999999999999987</c:v>
                </c:pt>
                <c:pt idx="7">
                  <c:v>-0.32499999999999984</c:v>
                </c:pt>
                <c:pt idx="8">
                  <c:v>-0.29999999999999982</c:v>
                </c:pt>
                <c:pt idx="9">
                  <c:v>-0.2749999999999998</c:v>
                </c:pt>
                <c:pt idx="10">
                  <c:v>-0.24999999999999981</c:v>
                </c:pt>
                <c:pt idx="11">
                  <c:v>-0.22499999999999981</c:v>
                </c:pt>
                <c:pt idx="12">
                  <c:v>-0.19999999999999982</c:v>
                </c:pt>
                <c:pt idx="13">
                  <c:v>-0.17499999999999982</c:v>
                </c:pt>
                <c:pt idx="14">
                  <c:v>-0.14999999999999983</c:v>
                </c:pt>
                <c:pt idx="15">
                  <c:v>-0.12499999999999983</c:v>
                </c:pt>
                <c:pt idx="16">
                  <c:v>-9.9999999999999839E-2</c:v>
                </c:pt>
                <c:pt idx="17">
                  <c:v>-7.4999999999999845E-2</c:v>
                </c:pt>
                <c:pt idx="18">
                  <c:v>-4.9999999999999843E-2</c:v>
                </c:pt>
                <c:pt idx="19">
                  <c:v>-2.4999999999999842E-2</c:v>
                </c:pt>
                <c:pt idx="20">
                  <c:v>1.5959455978986625E-16</c:v>
                </c:pt>
                <c:pt idx="21">
                  <c:v>2.5000000000000161E-2</c:v>
                </c:pt>
                <c:pt idx="22">
                  <c:v>5.0000000000000162E-2</c:v>
                </c:pt>
                <c:pt idx="23">
                  <c:v>7.5000000000000164E-2</c:v>
                </c:pt>
                <c:pt idx="24">
                  <c:v>0.10000000000000017</c:v>
                </c:pt>
                <c:pt idx="25">
                  <c:v>0.12500000000000017</c:v>
                </c:pt>
                <c:pt idx="26">
                  <c:v>0.15000000000000016</c:v>
                </c:pt>
                <c:pt idx="27">
                  <c:v>0.17500000000000016</c:v>
                </c:pt>
                <c:pt idx="28">
                  <c:v>0.20000000000000015</c:v>
                </c:pt>
                <c:pt idx="29">
                  <c:v>0.22500000000000014</c:v>
                </c:pt>
                <c:pt idx="30">
                  <c:v>0.25000000000000017</c:v>
                </c:pt>
                <c:pt idx="31">
                  <c:v>0.27500000000000019</c:v>
                </c:pt>
                <c:pt idx="32">
                  <c:v>0.30000000000000021</c:v>
                </c:pt>
                <c:pt idx="33">
                  <c:v>0.32500000000000023</c:v>
                </c:pt>
                <c:pt idx="34">
                  <c:v>0.35000000000000026</c:v>
                </c:pt>
                <c:pt idx="35">
                  <c:v>0.37500000000000028</c:v>
                </c:pt>
                <c:pt idx="36">
                  <c:v>0.4000000000000003</c:v>
                </c:pt>
                <c:pt idx="37">
                  <c:v>0.42500000000000032</c:v>
                </c:pt>
                <c:pt idx="38">
                  <c:v>0.45000000000000034</c:v>
                </c:pt>
                <c:pt idx="39">
                  <c:v>0.47500000000000037</c:v>
                </c:pt>
                <c:pt idx="40">
                  <c:v>0.50000000000000033</c:v>
                </c:pt>
              </c:numCache>
            </c:numRef>
          </c:cat>
          <c:val>
            <c:numRef>
              <c:f>'Calculation of Test Power'!$AD$8:$AD$48</c:f>
              <c:numCache>
                <c:formatCode>0.00000</c:formatCode>
                <c:ptCount val="41"/>
                <c:pt idx="0">
                  <c:v>2.2507802196170385E-3</c:v>
                </c:pt>
                <c:pt idx="1">
                  <c:v>2.9571815973388101E-3</c:v>
                </c:pt>
                <c:pt idx="2">
                  <c:v>3.913730258348712E-3</c:v>
                </c:pt>
                <c:pt idx="3">
                  <c:v>5.2173545675146503E-3</c:v>
                </c:pt>
                <c:pt idx="4">
                  <c:v>7.0045600255189766E-3</c:v>
                </c:pt>
                <c:pt idx="5">
                  <c:v>9.4674775897410062E-3</c:v>
                </c:pt>
                <c:pt idx="6">
                  <c:v>1.2875563217844726E-2</c:v>
                </c:pt>
                <c:pt idx="7">
                  <c:v>1.7603793907642256E-2</c:v>
                </c:pt>
                <c:pt idx="8">
                  <c:v>2.4166908712656188E-2</c:v>
                </c:pt>
                <c:pt idx="9">
                  <c:v>3.3256015470641637E-2</c:v>
                </c:pt>
                <c:pt idx="10">
                  <c:v>4.5767226188591269E-2</c:v>
                </c:pt>
                <c:pt idx="11">
                  <c:v>6.280015626962128E-2</c:v>
                </c:pt>
                <c:pt idx="12">
                  <c:v>8.5586523925563152E-2</c:v>
                </c:pt>
                <c:pt idx="13">
                  <c:v>0.11528986444908684</c:v>
                </c:pt>
                <c:pt idx="14">
                  <c:v>0.15261181449591057</c:v>
                </c:pt>
                <c:pt idx="15">
                  <c:v>0.19718057120796473</c:v>
                </c:pt>
                <c:pt idx="16">
                  <c:v>0.24682319658362983</c:v>
                </c:pt>
                <c:pt idx="17">
                  <c:v>0.29703874666156327</c:v>
                </c:pt>
                <c:pt idx="18">
                  <c:v>0.34117987539618788</c:v>
                </c:pt>
                <c:pt idx="19">
                  <c:v>0.3717603776680995</c:v>
                </c:pt>
                <c:pt idx="20">
                  <c:v>0.38273277230987157</c:v>
                </c:pt>
                <c:pt idx="21">
                  <c:v>0.37176037766809927</c:v>
                </c:pt>
                <c:pt idx="22">
                  <c:v>0.34117987539618744</c:v>
                </c:pt>
                <c:pt idx="23">
                  <c:v>0.29703874666156271</c:v>
                </c:pt>
                <c:pt idx="24">
                  <c:v>0.24682319658362914</c:v>
                </c:pt>
                <c:pt idx="25">
                  <c:v>0.19718057120796409</c:v>
                </c:pt>
                <c:pt idx="26">
                  <c:v>0.15261181449591008</c:v>
                </c:pt>
                <c:pt idx="27">
                  <c:v>0.11528986444908634</c:v>
                </c:pt>
                <c:pt idx="28">
                  <c:v>8.5586523925562791E-2</c:v>
                </c:pt>
                <c:pt idx="29">
                  <c:v>6.2800156269621002E-2</c:v>
                </c:pt>
                <c:pt idx="30">
                  <c:v>4.5767226188591081E-2</c:v>
                </c:pt>
                <c:pt idx="31">
                  <c:v>3.3256015470641484E-2</c:v>
                </c:pt>
                <c:pt idx="32">
                  <c:v>2.416690871265606E-2</c:v>
                </c:pt>
                <c:pt idx="33">
                  <c:v>1.7603793907642169E-2</c:v>
                </c:pt>
                <c:pt idx="34">
                  <c:v>1.2875563217844667E-2</c:v>
                </c:pt>
                <c:pt idx="35">
                  <c:v>9.467477589740968E-3</c:v>
                </c:pt>
                <c:pt idx="36">
                  <c:v>7.0045600255189437E-3</c:v>
                </c:pt>
                <c:pt idx="37">
                  <c:v>5.217354567514626E-3</c:v>
                </c:pt>
                <c:pt idx="38">
                  <c:v>3.9137302583486973E-3</c:v>
                </c:pt>
                <c:pt idx="39">
                  <c:v>2.9571815973387979E-3</c:v>
                </c:pt>
                <c:pt idx="40">
                  <c:v>2.2507802196170311E-3</c:v>
                </c:pt>
              </c:numCache>
            </c:numRef>
          </c:val>
          <c:smooth val="1"/>
          <c:extLst>
            <c:ext xmlns:c16="http://schemas.microsoft.com/office/drawing/2014/chart" uri="{C3380CC4-5D6E-409C-BE32-E72D297353CC}">
              <c16:uniqueId val="{00000001-63C3-439E-9E50-F526FAD0FD95}"/>
            </c:ext>
          </c:extLst>
        </c:ser>
        <c:ser>
          <c:idx val="2"/>
          <c:order val="1"/>
          <c:tx>
            <c:strRef>
              <c:f>'Calculation of Test Power'!$AE$6</c:f>
              <c:strCache>
                <c:ptCount val="1"/>
                <c:pt idx="0">
                  <c:v>Alt</c:v>
                </c:pt>
              </c:strCache>
            </c:strRef>
          </c:tx>
          <c:spPr>
            <a:ln w="28575" cap="rnd">
              <a:solidFill>
                <a:schemeClr val="accent4"/>
              </a:solidFill>
              <a:round/>
            </a:ln>
            <a:effectLst/>
          </c:spPr>
          <c:marker>
            <c:symbol val="none"/>
          </c:marker>
          <c:cat>
            <c:numRef>
              <c:f>'Calculation of Test Power'!$AC$8:$AC$48</c:f>
              <c:numCache>
                <c:formatCode>0.000</c:formatCode>
                <c:ptCount val="41"/>
                <c:pt idx="0">
                  <c:v>-0.5</c:v>
                </c:pt>
                <c:pt idx="1">
                  <c:v>-0.47499999999999998</c:v>
                </c:pt>
                <c:pt idx="2">
                  <c:v>-0.44999999999999996</c:v>
                </c:pt>
                <c:pt idx="3">
                  <c:v>-0.42499999999999993</c:v>
                </c:pt>
                <c:pt idx="4">
                  <c:v>-0.39999999999999991</c:v>
                </c:pt>
                <c:pt idx="5">
                  <c:v>-0.37499999999999989</c:v>
                </c:pt>
                <c:pt idx="6">
                  <c:v>-0.34999999999999987</c:v>
                </c:pt>
                <c:pt idx="7">
                  <c:v>-0.32499999999999984</c:v>
                </c:pt>
                <c:pt idx="8">
                  <c:v>-0.29999999999999982</c:v>
                </c:pt>
                <c:pt idx="9">
                  <c:v>-0.2749999999999998</c:v>
                </c:pt>
                <c:pt idx="10">
                  <c:v>-0.24999999999999981</c:v>
                </c:pt>
                <c:pt idx="11">
                  <c:v>-0.22499999999999981</c:v>
                </c:pt>
                <c:pt idx="12">
                  <c:v>-0.19999999999999982</c:v>
                </c:pt>
                <c:pt idx="13">
                  <c:v>-0.17499999999999982</c:v>
                </c:pt>
                <c:pt idx="14">
                  <c:v>-0.14999999999999983</c:v>
                </c:pt>
                <c:pt idx="15">
                  <c:v>-0.12499999999999983</c:v>
                </c:pt>
                <c:pt idx="16">
                  <c:v>-9.9999999999999839E-2</c:v>
                </c:pt>
                <c:pt idx="17">
                  <c:v>-7.4999999999999845E-2</c:v>
                </c:pt>
                <c:pt idx="18">
                  <c:v>-4.9999999999999843E-2</c:v>
                </c:pt>
                <c:pt idx="19">
                  <c:v>-2.4999999999999842E-2</c:v>
                </c:pt>
                <c:pt idx="20">
                  <c:v>1.5959455978986625E-16</c:v>
                </c:pt>
                <c:pt idx="21">
                  <c:v>2.5000000000000161E-2</c:v>
                </c:pt>
                <c:pt idx="22">
                  <c:v>5.0000000000000162E-2</c:v>
                </c:pt>
                <c:pt idx="23">
                  <c:v>7.5000000000000164E-2</c:v>
                </c:pt>
                <c:pt idx="24">
                  <c:v>0.10000000000000017</c:v>
                </c:pt>
                <c:pt idx="25">
                  <c:v>0.12500000000000017</c:v>
                </c:pt>
                <c:pt idx="26">
                  <c:v>0.15000000000000016</c:v>
                </c:pt>
                <c:pt idx="27">
                  <c:v>0.17500000000000016</c:v>
                </c:pt>
                <c:pt idx="28">
                  <c:v>0.20000000000000015</c:v>
                </c:pt>
                <c:pt idx="29">
                  <c:v>0.22500000000000014</c:v>
                </c:pt>
                <c:pt idx="30">
                  <c:v>0.25000000000000017</c:v>
                </c:pt>
                <c:pt idx="31">
                  <c:v>0.27500000000000019</c:v>
                </c:pt>
                <c:pt idx="32">
                  <c:v>0.30000000000000021</c:v>
                </c:pt>
                <c:pt idx="33">
                  <c:v>0.32500000000000023</c:v>
                </c:pt>
                <c:pt idx="34">
                  <c:v>0.35000000000000026</c:v>
                </c:pt>
                <c:pt idx="35">
                  <c:v>0.37500000000000028</c:v>
                </c:pt>
                <c:pt idx="36">
                  <c:v>0.4000000000000003</c:v>
                </c:pt>
                <c:pt idx="37">
                  <c:v>0.42500000000000032</c:v>
                </c:pt>
                <c:pt idx="38">
                  <c:v>0.45000000000000034</c:v>
                </c:pt>
                <c:pt idx="39">
                  <c:v>0.47500000000000037</c:v>
                </c:pt>
                <c:pt idx="40">
                  <c:v>0.50000000000000033</c:v>
                </c:pt>
              </c:numCache>
            </c:numRef>
          </c:cat>
          <c:val>
            <c:numRef>
              <c:f>'Calculation of Test Power'!$AE$8:$AE$48</c:f>
              <c:numCache>
                <c:formatCode>0.00000</c:formatCode>
                <c:ptCount val="41"/>
                <c:pt idx="0">
                  <c:v>7.6266744687340565E-4</c:v>
                </c:pt>
                <c:pt idx="1">
                  <c:v>9.7251530702406033E-4</c:v>
                </c:pt>
                <c:pt idx="2">
                  <c:v>1.2485023006994205E-3</c:v>
                </c:pt>
                <c:pt idx="3">
                  <c:v>1.613978928615514E-3</c:v>
                </c:pt>
                <c:pt idx="4">
                  <c:v>2.1013258844083983E-3</c:v>
                </c:pt>
                <c:pt idx="5">
                  <c:v>2.7556810007880964E-3</c:v>
                </c:pt>
                <c:pt idx="6">
                  <c:v>3.6402487917066434E-3</c:v>
                </c:pt>
                <c:pt idx="7">
                  <c:v>4.8438396344231442E-3</c:v>
                </c:pt>
                <c:pt idx="8">
                  <c:v>6.4914979205996422E-3</c:v>
                </c:pt>
                <c:pt idx="9">
                  <c:v>8.7592929294917753E-3</c:v>
                </c:pt>
                <c:pt idx="10">
                  <c:v>1.1894466491284476E-2</c:v>
                </c:pt>
                <c:pt idx="11">
                  <c:v>1.6241933149822436E-2</c:v>
                </c:pt>
                <c:pt idx="12">
                  <c:v>2.2277149325216395E-2</c:v>
                </c:pt>
                <c:pt idx="13">
                  <c:v>3.0642756656014694E-2</c:v>
                </c:pt>
                <c:pt idx="14">
                  <c:v>4.2180792905638476E-2</c:v>
                </c:pt>
                <c:pt idx="15">
                  <c:v>5.7941903030266494E-2</c:v>
                </c:pt>
                <c:pt idx="16">
                  <c:v>7.913674687694558E-2</c:v>
                </c:pt>
                <c:pt idx="17">
                  <c:v>0.10697511293871617</c:v>
                </c:pt>
                <c:pt idx="18">
                  <c:v>0.14232684251413177</c:v>
                </c:pt>
                <c:pt idx="19">
                  <c:v>0.18516319545523396</c:v>
                </c:pt>
                <c:pt idx="20">
                  <c:v>0.2338383320556201</c:v>
                </c:pt>
                <c:pt idx="21">
                  <c:v>0.28446778519128457</c:v>
                </c:pt>
                <c:pt idx="22">
                  <c:v>0.33087762001231252</c:v>
                </c:pt>
                <c:pt idx="23">
                  <c:v>0.36560732604378549</c:v>
                </c:pt>
                <c:pt idx="24">
                  <c:v>0.38200103703571753</c:v>
                </c:pt>
                <c:pt idx="25">
                  <c:v>0.37660849400769186</c:v>
                </c:pt>
                <c:pt idx="26">
                  <c:v>0.3505861246956386</c:v>
                </c:pt>
                <c:pt idx="27">
                  <c:v>0.30921664971576135</c:v>
                </c:pt>
                <c:pt idx="28">
                  <c:v>0.259857380798378</c:v>
                </c:pt>
                <c:pt idx="29">
                  <c:v>0.20954282699635554</c:v>
                </c:pt>
                <c:pt idx="30">
                  <c:v>0.16338101371180011</c:v>
                </c:pt>
                <c:pt idx="31">
                  <c:v>0.12410928472576596</c:v>
                </c:pt>
                <c:pt idx="32">
                  <c:v>9.249181012314521E-2</c:v>
                </c:pt>
                <c:pt idx="33">
                  <c:v>6.8035681917932772E-2</c:v>
                </c:pt>
                <c:pt idx="34">
                  <c:v>4.9649235642819867E-2</c:v>
                </c:pt>
                <c:pt idx="35">
                  <c:v>3.6092462255380368E-2</c:v>
                </c:pt>
                <c:pt idx="36">
                  <c:v>2.622114704955136E-2</c:v>
                </c:pt>
                <c:pt idx="37">
                  <c:v>1.9085001451283039E-2</c:v>
                </c:pt>
                <c:pt idx="38">
                  <c:v>1.3942465964186164E-2</c:v>
                </c:pt>
                <c:pt idx="39">
                  <c:v>1.023707062785385E-2</c:v>
                </c:pt>
                <c:pt idx="40">
                  <c:v>7.5615154458326004E-3</c:v>
                </c:pt>
              </c:numCache>
            </c:numRef>
          </c:val>
          <c:smooth val="1"/>
          <c:extLst>
            <c:ext xmlns:c16="http://schemas.microsoft.com/office/drawing/2014/chart" uri="{C3380CC4-5D6E-409C-BE32-E72D297353CC}">
              <c16:uniqueId val="{00000002-63C3-439E-9E50-F526FAD0FD95}"/>
            </c:ext>
          </c:extLst>
        </c:ser>
        <c:dLbls>
          <c:showLegendKey val="0"/>
          <c:showVal val="0"/>
          <c:showCatName val="0"/>
          <c:showSerName val="0"/>
          <c:showPercent val="0"/>
          <c:showBubbleSize val="0"/>
        </c:dLbls>
        <c:smooth val="0"/>
        <c:axId val="567935128"/>
        <c:axId val="567935456"/>
      </c:lineChart>
      <c:catAx>
        <c:axId val="567935128"/>
        <c:scaling>
          <c:orientation val="minMax"/>
        </c:scaling>
        <c:delete val="0"/>
        <c:axPos val="b"/>
        <c:numFmt formatCode="0.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935456"/>
        <c:crosses val="autoZero"/>
        <c:auto val="1"/>
        <c:lblAlgn val="ctr"/>
        <c:lblOffset val="100"/>
        <c:tickLblSkip val="4"/>
        <c:tickMarkSkip val="4"/>
        <c:noMultiLvlLbl val="0"/>
      </c:catAx>
      <c:valAx>
        <c:axId val="567935456"/>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935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'x^2 Scale (14)'!$E$11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6592-407D-8CCB-A70DF9E6F023}"/>
            </c:ext>
          </c:extLst>
        </c:ser>
        <c:ser>
          <c:idx val="2"/>
          <c:order val="1"/>
          <c:tx>
            <c:strRef>
              <c:f>'x^2 Scale (14)'!$F$11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6592-407D-8CCB-A70DF9E6F023}"/>
            </c:ext>
          </c:extLst>
        </c:ser>
        <c:ser>
          <c:idx val="3"/>
          <c:order val="2"/>
          <c:tx>
            <c:strRef>
              <c:f>'x^2 Scale (14)'!$G$11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6592-407D-8CCB-A70DF9E6F023}"/>
            </c:ext>
          </c:extLst>
        </c:ser>
        <c:ser>
          <c:idx val="4"/>
          <c:order val="3"/>
          <c:tx>
            <c:strRef>
              <c:f>'x^2 Scale (14)'!$H$11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6592-407D-8CCB-A70DF9E6F023}"/>
            </c:ext>
          </c:extLst>
        </c:ser>
        <c:ser>
          <c:idx val="5"/>
          <c:order val="4"/>
          <c:tx>
            <c:strRef>
              <c:f>'x^2 Scale (14)'!$I$11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6592-407D-8CCB-A70DF9E6F023}"/>
            </c:ext>
          </c:extLst>
        </c:ser>
        <c:ser>
          <c:idx val="6"/>
          <c:order val="5"/>
          <c:tx>
            <c:strRef>
              <c:f>'x^2 Scale (14)'!$J$11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6592-407D-8CCB-A70DF9E6F023}"/>
            </c:ext>
          </c:extLst>
        </c:ser>
        <c:ser>
          <c:idx val="7"/>
          <c:order val="6"/>
          <c:tx>
            <c:strRef>
              <c:f>'x^2 Scale (14)'!$K$11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6592-407D-8CCB-A70DF9E6F023}"/>
            </c:ext>
          </c:extLst>
        </c:ser>
        <c:ser>
          <c:idx val="8"/>
          <c:order val="7"/>
          <c:tx>
            <c:strRef>
              <c:f>'x^2 Scale (14)'!$L$11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6592-407D-8CCB-A70DF9E6F023}"/>
            </c:ext>
          </c:extLst>
        </c:ser>
        <c:ser>
          <c:idx val="9"/>
          <c:order val="8"/>
          <c:tx>
            <c:strRef>
              <c:f>'x^2 Scale (14)'!$M$11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6592-407D-8CCB-A70DF9E6F023}"/>
            </c:ext>
          </c:extLst>
        </c:ser>
        <c:ser>
          <c:idx val="1"/>
          <c:order val="9"/>
          <c:tx>
            <c:strRef>
              <c:f>'x^2 Scale (14)'!$N$11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'x^2 Scale (14)'!$D$12:$D$20</c:f>
              <c:numCache>
                <c:formatCode>0.000</c:formatCode>
                <c:ptCount val="9"/>
                <c:pt idx="0">
                  <c:v>0</c:v>
                </c:pt>
                <c:pt idx="1">
                  <c:v>0.99504938362078754</c:v>
                </c:pt>
                <c:pt idx="2">
                  <c:v>1.9803902718557025</c:v>
                </c:pt>
                <c:pt idx="3">
                  <c:v>2.9563014098700164</c:v>
                </c:pt>
                <c:pt idx="4">
                  <c:v>3.9230484541326458</c:v>
                </c:pt>
                <c:pt idx="5">
                  <c:v>4.8808848170151578</c:v>
                </c:pt>
                <c:pt idx="6">
                  <c:v>5.8300524425836286</c:v>
                </c:pt>
                <c:pt idx="7">
                  <c:v>6.7707825203131176</c:v>
                </c:pt>
                <c:pt idx="8">
                  <c:v>7.7032961426900819</c:v>
                </c:pt>
              </c:numCache>
            </c:numRef>
          </c:xVal>
          <c:yVal>
            <c:numRef>
              <c:f>'x^2 Scale (14)'!$N$12:$N$20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6592-407D-8CCB-A70DF9E6F023}"/>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'x^2 Scale (14)'!$E$11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84F6-4F2E-AD15-0F1E29C114F5}"/>
            </c:ext>
          </c:extLst>
        </c:ser>
        <c:ser>
          <c:idx val="2"/>
          <c:order val="1"/>
          <c:tx>
            <c:strRef>
              <c:f>'x^2 Scale (14)'!$F$11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84F6-4F2E-AD15-0F1E29C114F5}"/>
            </c:ext>
          </c:extLst>
        </c:ser>
        <c:ser>
          <c:idx val="3"/>
          <c:order val="2"/>
          <c:tx>
            <c:strRef>
              <c:f>'x^2 Scale (14)'!$G$11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84F6-4F2E-AD15-0F1E29C114F5}"/>
            </c:ext>
          </c:extLst>
        </c:ser>
        <c:ser>
          <c:idx val="4"/>
          <c:order val="3"/>
          <c:tx>
            <c:strRef>
              <c:f>'x^2 Scale (14)'!$H$11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84F6-4F2E-AD15-0F1E29C114F5}"/>
            </c:ext>
          </c:extLst>
        </c:ser>
        <c:ser>
          <c:idx val="5"/>
          <c:order val="4"/>
          <c:tx>
            <c:strRef>
              <c:f>'x^2 Scale (14)'!$I$11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84F6-4F2E-AD15-0F1E29C114F5}"/>
            </c:ext>
          </c:extLst>
        </c:ser>
        <c:ser>
          <c:idx val="6"/>
          <c:order val="5"/>
          <c:tx>
            <c:strRef>
              <c:f>'x^2 Scale (14)'!$J$11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84F6-4F2E-AD15-0F1E29C114F5}"/>
            </c:ext>
          </c:extLst>
        </c:ser>
        <c:ser>
          <c:idx val="7"/>
          <c:order val="6"/>
          <c:tx>
            <c:strRef>
              <c:f>'x^2 Scale (14)'!$K$11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84F6-4F2E-AD15-0F1E29C114F5}"/>
            </c:ext>
          </c:extLst>
        </c:ser>
        <c:ser>
          <c:idx val="8"/>
          <c:order val="7"/>
          <c:tx>
            <c:strRef>
              <c:f>'x^2 Scale (14)'!$L$11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84F6-4F2E-AD15-0F1E29C114F5}"/>
            </c:ext>
          </c:extLst>
        </c:ser>
        <c:ser>
          <c:idx val="9"/>
          <c:order val="8"/>
          <c:tx>
            <c:strRef>
              <c:f>'x^2 Scale (14)'!$M$11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84F6-4F2E-AD15-0F1E29C114F5}"/>
            </c:ext>
          </c:extLst>
        </c:ser>
        <c:ser>
          <c:idx val="1"/>
          <c:order val="9"/>
          <c:tx>
            <c:strRef>
              <c:f>'x^2 Scale (14)'!$N$11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'x^2 Scale (14)'!$D$35:$D$43</c:f>
              <c:numCache>
                <c:formatCode>0.000</c:formatCode>
                <c:ptCount val="9"/>
                <c:pt idx="0">
                  <c:v>0</c:v>
                </c:pt>
                <c:pt idx="1">
                  <c:v>0.99504938362078754</c:v>
                </c:pt>
                <c:pt idx="2">
                  <c:v>1.9803902718557025</c:v>
                </c:pt>
                <c:pt idx="3">
                  <c:v>2.9563014098700164</c:v>
                </c:pt>
                <c:pt idx="4">
                  <c:v>3.9230484541326458</c:v>
                </c:pt>
                <c:pt idx="5">
                  <c:v>4.8808848170151711</c:v>
                </c:pt>
                <c:pt idx="6">
                  <c:v>5.8300524425836411</c:v>
                </c:pt>
                <c:pt idx="7">
                  <c:v>6.7707825203131176</c:v>
                </c:pt>
                <c:pt idx="8">
                  <c:v>7.7032961426900819</c:v>
                </c:pt>
              </c:numCache>
            </c:numRef>
          </c:xVal>
          <c:yVal>
            <c:numRef>
              <c:f>'x^2 Scale (14)'!$N$35:$N$43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84F6-4F2E-AD15-0F1E29C114F5}"/>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'Reciprocal 1x (15)'!$E$11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2275-4118-86D1-FE73F3728880}"/>
            </c:ext>
          </c:extLst>
        </c:ser>
        <c:ser>
          <c:idx val="2"/>
          <c:order val="1"/>
          <c:tx>
            <c:strRef>
              <c:f>'Reciprocal 1x (15)'!$F$11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2275-4118-86D1-FE73F3728880}"/>
            </c:ext>
          </c:extLst>
        </c:ser>
        <c:ser>
          <c:idx val="3"/>
          <c:order val="2"/>
          <c:tx>
            <c:strRef>
              <c:f>'Reciprocal 1x (15)'!$G$11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2275-4118-86D1-FE73F3728880}"/>
            </c:ext>
          </c:extLst>
        </c:ser>
        <c:ser>
          <c:idx val="4"/>
          <c:order val="3"/>
          <c:tx>
            <c:strRef>
              <c:f>'Reciprocal 1x (15)'!$H$11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2275-4118-86D1-FE73F3728880}"/>
            </c:ext>
          </c:extLst>
        </c:ser>
        <c:ser>
          <c:idx val="5"/>
          <c:order val="4"/>
          <c:tx>
            <c:strRef>
              <c:f>'Reciprocal 1x (15)'!$I$11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2275-4118-86D1-FE73F3728880}"/>
            </c:ext>
          </c:extLst>
        </c:ser>
        <c:ser>
          <c:idx val="6"/>
          <c:order val="5"/>
          <c:tx>
            <c:strRef>
              <c:f>'Reciprocal 1x (15)'!$J$11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2275-4118-86D1-FE73F3728880}"/>
            </c:ext>
          </c:extLst>
        </c:ser>
        <c:ser>
          <c:idx val="7"/>
          <c:order val="6"/>
          <c:tx>
            <c:strRef>
              <c:f>'Reciprocal 1x (15)'!$K$11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2275-4118-86D1-FE73F3728880}"/>
            </c:ext>
          </c:extLst>
        </c:ser>
        <c:ser>
          <c:idx val="8"/>
          <c:order val="7"/>
          <c:tx>
            <c:strRef>
              <c:f>'Reciprocal 1x (15)'!$L$11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2275-4118-86D1-FE73F3728880}"/>
            </c:ext>
          </c:extLst>
        </c:ser>
        <c:ser>
          <c:idx val="9"/>
          <c:order val="8"/>
          <c:tx>
            <c:strRef>
              <c:f>'Reciprocal 1x (15)'!$M$11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2275-4118-86D1-FE73F3728880}"/>
            </c:ext>
          </c:extLst>
        </c:ser>
        <c:ser>
          <c:idx val="1"/>
          <c:order val="9"/>
          <c:tx>
            <c:strRef>
              <c:f>'Reciprocal 1x (15)'!$N$11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'Reciprocal 1x (15)'!$D$12:$D$20</c:f>
              <c:numCache>
                <c:formatCode>0.000</c:formatCode>
                <c:ptCount val="9"/>
                <c:pt idx="0">
                  <c:v>0</c:v>
                </c:pt>
                <c:pt idx="1">
                  <c:v>1.9607843137254832</c:v>
                </c:pt>
                <c:pt idx="2">
                  <c:v>3.8461538461538494</c:v>
                </c:pt>
                <c:pt idx="3">
                  <c:v>5.6603773584905648</c:v>
                </c:pt>
                <c:pt idx="4">
                  <c:v>7.4074074074074066</c:v>
                </c:pt>
                <c:pt idx="5">
                  <c:v>9.0909090909090828</c:v>
                </c:pt>
                <c:pt idx="6">
                  <c:v>10.71428571428571</c:v>
                </c:pt>
                <c:pt idx="7">
                  <c:v>12.280701754385964</c:v>
                </c:pt>
                <c:pt idx="8">
                  <c:v>13.793103448275861</c:v>
                </c:pt>
              </c:numCache>
            </c:numRef>
          </c:xVal>
          <c:yVal>
            <c:numRef>
              <c:f>'Reciprocal 1x (15)'!$N$12:$N$20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2275-4118-86D1-FE73F3728880}"/>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'Reciprocal 1x (15)'!$E$11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ED2F-4FFE-852E-323D75F37D06}"/>
            </c:ext>
          </c:extLst>
        </c:ser>
        <c:ser>
          <c:idx val="2"/>
          <c:order val="1"/>
          <c:tx>
            <c:strRef>
              <c:f>'Reciprocal 1x (15)'!$F$11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ED2F-4FFE-852E-323D75F37D06}"/>
            </c:ext>
          </c:extLst>
        </c:ser>
        <c:ser>
          <c:idx val="3"/>
          <c:order val="2"/>
          <c:tx>
            <c:strRef>
              <c:f>'Reciprocal 1x (15)'!$G$11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ED2F-4FFE-852E-323D75F37D06}"/>
            </c:ext>
          </c:extLst>
        </c:ser>
        <c:ser>
          <c:idx val="4"/>
          <c:order val="3"/>
          <c:tx>
            <c:strRef>
              <c:f>'Reciprocal 1x (15)'!$H$11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ED2F-4FFE-852E-323D75F37D06}"/>
            </c:ext>
          </c:extLst>
        </c:ser>
        <c:ser>
          <c:idx val="5"/>
          <c:order val="4"/>
          <c:tx>
            <c:strRef>
              <c:f>'Reciprocal 1x (15)'!$I$11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ED2F-4FFE-852E-323D75F37D06}"/>
            </c:ext>
          </c:extLst>
        </c:ser>
        <c:ser>
          <c:idx val="6"/>
          <c:order val="5"/>
          <c:tx>
            <c:strRef>
              <c:f>'Reciprocal 1x (15)'!$J$11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ED2F-4FFE-852E-323D75F37D06}"/>
            </c:ext>
          </c:extLst>
        </c:ser>
        <c:ser>
          <c:idx val="7"/>
          <c:order val="6"/>
          <c:tx>
            <c:strRef>
              <c:f>'Reciprocal 1x (15)'!$K$11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ED2F-4FFE-852E-323D75F37D06}"/>
            </c:ext>
          </c:extLst>
        </c:ser>
        <c:ser>
          <c:idx val="8"/>
          <c:order val="7"/>
          <c:tx>
            <c:strRef>
              <c:f>'Reciprocal 1x (15)'!$L$11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ED2F-4FFE-852E-323D75F37D06}"/>
            </c:ext>
          </c:extLst>
        </c:ser>
        <c:ser>
          <c:idx val="9"/>
          <c:order val="8"/>
          <c:tx>
            <c:strRef>
              <c:f>'Reciprocal 1x (15)'!$M$11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ED2F-4FFE-852E-323D75F37D06}"/>
            </c:ext>
          </c:extLst>
        </c:ser>
        <c:ser>
          <c:idx val="1"/>
          <c:order val="9"/>
          <c:tx>
            <c:strRef>
              <c:f>'Reciprocal 1x (15)'!$N$11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'Reciprocal 1x (15)'!$D$35:$D$43</c:f>
              <c:numCache>
                <c:formatCode>0.000</c:formatCode>
                <c:ptCount val="9"/>
                <c:pt idx="0">
                  <c:v>0</c:v>
                </c:pt>
                <c:pt idx="1">
                  <c:v>1.9607843137254832</c:v>
                </c:pt>
                <c:pt idx="2">
                  <c:v>3.8461538461538494</c:v>
                </c:pt>
                <c:pt idx="3">
                  <c:v>5.6603773584905648</c:v>
                </c:pt>
                <c:pt idx="4">
                  <c:v>7.4074074074074066</c:v>
                </c:pt>
                <c:pt idx="5">
                  <c:v>9.0909090909090988</c:v>
                </c:pt>
                <c:pt idx="6">
                  <c:v>10.71428571428571</c:v>
                </c:pt>
                <c:pt idx="7">
                  <c:v>12.280701754385964</c:v>
                </c:pt>
                <c:pt idx="8">
                  <c:v>13.793103448275845</c:v>
                </c:pt>
              </c:numCache>
            </c:numRef>
          </c:xVal>
          <c:yVal>
            <c:numRef>
              <c:f>'Reciprocal 1x (15)'!$N$35:$N$43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ED2F-4FFE-852E-323D75F37D06}"/>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'Lambda asin Lambda (x^.5) (16)'!$E$11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0E62-43AB-A0D7-030565A05B8B}"/>
            </c:ext>
          </c:extLst>
        </c:ser>
        <c:ser>
          <c:idx val="2"/>
          <c:order val="1"/>
          <c:tx>
            <c:strRef>
              <c:f>'Lambda asin Lambda (x^.5) (16)'!$F$11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0E62-43AB-A0D7-030565A05B8B}"/>
            </c:ext>
          </c:extLst>
        </c:ser>
        <c:ser>
          <c:idx val="3"/>
          <c:order val="2"/>
          <c:tx>
            <c:strRef>
              <c:f>'Lambda asin Lambda (x^.5) (16)'!$G$11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0E62-43AB-A0D7-030565A05B8B}"/>
            </c:ext>
          </c:extLst>
        </c:ser>
        <c:ser>
          <c:idx val="4"/>
          <c:order val="3"/>
          <c:tx>
            <c:strRef>
              <c:f>'Lambda asin Lambda (x^.5) (16)'!$H$11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0E62-43AB-A0D7-030565A05B8B}"/>
            </c:ext>
          </c:extLst>
        </c:ser>
        <c:ser>
          <c:idx val="5"/>
          <c:order val="4"/>
          <c:tx>
            <c:strRef>
              <c:f>'Lambda asin Lambda (x^.5) (16)'!$I$11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0E62-43AB-A0D7-030565A05B8B}"/>
            </c:ext>
          </c:extLst>
        </c:ser>
        <c:ser>
          <c:idx val="6"/>
          <c:order val="5"/>
          <c:tx>
            <c:strRef>
              <c:f>'Lambda asin Lambda (x^.5) (16)'!$J$11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0E62-43AB-A0D7-030565A05B8B}"/>
            </c:ext>
          </c:extLst>
        </c:ser>
        <c:ser>
          <c:idx val="7"/>
          <c:order val="6"/>
          <c:tx>
            <c:strRef>
              <c:f>'Lambda asin Lambda (x^.5) (16)'!$K$11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0E62-43AB-A0D7-030565A05B8B}"/>
            </c:ext>
          </c:extLst>
        </c:ser>
        <c:ser>
          <c:idx val="8"/>
          <c:order val="7"/>
          <c:tx>
            <c:strRef>
              <c:f>'Lambda asin Lambda (x^.5) (16)'!$L$11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0E62-43AB-A0D7-030565A05B8B}"/>
            </c:ext>
          </c:extLst>
        </c:ser>
        <c:ser>
          <c:idx val="9"/>
          <c:order val="8"/>
          <c:tx>
            <c:strRef>
              <c:f>'Lambda asin Lambda (x^.5) (16)'!$M$11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0E62-43AB-A0D7-030565A05B8B}"/>
            </c:ext>
          </c:extLst>
        </c:ser>
        <c:ser>
          <c:idx val="1"/>
          <c:order val="9"/>
          <c:tx>
            <c:strRef>
              <c:f>'Lambda asin Lambda (x^.5) (16)'!$N$11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'Lambda asin Lambda (x^.5) (16)'!$D$12:$D$20</c:f>
              <c:numCache>
                <c:formatCode>0.000</c:formatCode>
                <c:ptCount val="9"/>
                <c:pt idx="0">
                  <c:v>0</c:v>
                </c:pt>
                <c:pt idx="1">
                  <c:v>6.8326370472804658</c:v>
                </c:pt>
                <c:pt idx="2">
                  <c:v>14.08970041687353</c:v>
                </c:pt>
                <c:pt idx="3">
                  <c:v>21.797323375478804</c:v>
                </c:pt>
                <c:pt idx="4">
                  <c:v>29.983261690978996</c:v>
                </c:pt>
                <c:pt idx="5">
                  <c:v>38.676993583184192</c:v>
                </c:pt>
                <c:pt idx="6">
                  <c:v>47.909825877263721</c:v>
                </c:pt>
                <c:pt idx="7">
                  <c:v>57.715006742131735</c:v>
                </c:pt>
                <c:pt idx="8">
                  <c:v>68.127845419767823</c:v>
                </c:pt>
              </c:numCache>
            </c:numRef>
          </c:xVal>
          <c:yVal>
            <c:numRef>
              <c:f>'Lambda asin Lambda (x^.5) (16)'!$N$12:$N$20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0E62-43AB-A0D7-030565A05B8B}"/>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'Lambda asin Lambda (x^.5) (16)'!$E$11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A3CA-41B5-AB69-F55CD7DA104B}"/>
            </c:ext>
          </c:extLst>
        </c:ser>
        <c:ser>
          <c:idx val="2"/>
          <c:order val="1"/>
          <c:tx>
            <c:strRef>
              <c:f>'Lambda asin Lambda (x^.5) (16)'!$F$11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A3CA-41B5-AB69-F55CD7DA104B}"/>
            </c:ext>
          </c:extLst>
        </c:ser>
        <c:ser>
          <c:idx val="3"/>
          <c:order val="2"/>
          <c:tx>
            <c:strRef>
              <c:f>'Lambda asin Lambda (x^.5) (16)'!$G$11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A3CA-41B5-AB69-F55CD7DA104B}"/>
            </c:ext>
          </c:extLst>
        </c:ser>
        <c:ser>
          <c:idx val="4"/>
          <c:order val="3"/>
          <c:tx>
            <c:strRef>
              <c:f>'Lambda asin Lambda (x^.5) (16)'!$H$11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A3CA-41B5-AB69-F55CD7DA104B}"/>
            </c:ext>
          </c:extLst>
        </c:ser>
        <c:ser>
          <c:idx val="5"/>
          <c:order val="4"/>
          <c:tx>
            <c:strRef>
              <c:f>'Lambda asin Lambda (x^.5) (16)'!$I$11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A3CA-41B5-AB69-F55CD7DA104B}"/>
            </c:ext>
          </c:extLst>
        </c:ser>
        <c:ser>
          <c:idx val="6"/>
          <c:order val="5"/>
          <c:tx>
            <c:strRef>
              <c:f>'Lambda asin Lambda (x^.5) (16)'!$J$11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A3CA-41B5-AB69-F55CD7DA104B}"/>
            </c:ext>
          </c:extLst>
        </c:ser>
        <c:ser>
          <c:idx val="7"/>
          <c:order val="6"/>
          <c:tx>
            <c:strRef>
              <c:f>'Lambda asin Lambda (x^.5) (16)'!$K$11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A3CA-41B5-AB69-F55CD7DA104B}"/>
            </c:ext>
          </c:extLst>
        </c:ser>
        <c:ser>
          <c:idx val="8"/>
          <c:order val="7"/>
          <c:tx>
            <c:strRef>
              <c:f>'Lambda asin Lambda (x^.5) (16)'!$L$11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A3CA-41B5-AB69-F55CD7DA104B}"/>
            </c:ext>
          </c:extLst>
        </c:ser>
        <c:ser>
          <c:idx val="9"/>
          <c:order val="8"/>
          <c:tx>
            <c:strRef>
              <c:f>'Lambda asin Lambda (x^.5) (16)'!$M$11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A3CA-41B5-AB69-F55CD7DA104B}"/>
            </c:ext>
          </c:extLst>
        </c:ser>
        <c:ser>
          <c:idx val="1"/>
          <c:order val="9"/>
          <c:tx>
            <c:strRef>
              <c:f>'Lambda asin Lambda (x^.5) (16)'!$N$11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'Lambda asin Lambda (x^.5) (16)'!$D$35:$D$43</c:f>
              <c:numCache>
                <c:formatCode>0.000</c:formatCode>
                <c:ptCount val="9"/>
                <c:pt idx="0">
                  <c:v>0</c:v>
                </c:pt>
                <c:pt idx="1">
                  <c:v>6.8326370472804658</c:v>
                </c:pt>
                <c:pt idx="2">
                  <c:v>14.08970041687353</c:v>
                </c:pt>
                <c:pt idx="3">
                  <c:v>21.797323375478804</c:v>
                </c:pt>
                <c:pt idx="4">
                  <c:v>29.983261690978996</c:v>
                </c:pt>
                <c:pt idx="5">
                  <c:v>38.676993583184291</c:v>
                </c:pt>
                <c:pt idx="6">
                  <c:v>47.909825877263785</c:v>
                </c:pt>
                <c:pt idx="7">
                  <c:v>57.71500674213177</c:v>
                </c:pt>
                <c:pt idx="8">
                  <c:v>68.127845419767766</c:v>
                </c:pt>
              </c:numCache>
            </c:numRef>
          </c:xVal>
          <c:yVal>
            <c:numRef>
              <c:f>'Lambda asin Lambda (x^.5) (16)'!$N$35:$N$43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A3CA-41B5-AB69-F55CD7DA104B}"/>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'Lambda asin Lambda (x+1)^.5 (17'!$E$11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56A6-4CC6-81F4-EA6DEE9B1A38}"/>
            </c:ext>
          </c:extLst>
        </c:ser>
        <c:ser>
          <c:idx val="2"/>
          <c:order val="1"/>
          <c:tx>
            <c:strRef>
              <c:f>'Lambda asin Lambda (x+1)^.5 (17'!$F$11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56A6-4CC6-81F4-EA6DEE9B1A38}"/>
            </c:ext>
          </c:extLst>
        </c:ser>
        <c:ser>
          <c:idx val="3"/>
          <c:order val="2"/>
          <c:tx>
            <c:strRef>
              <c:f>'Lambda asin Lambda (x+1)^.5 (17'!$G$11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56A6-4CC6-81F4-EA6DEE9B1A38}"/>
            </c:ext>
          </c:extLst>
        </c:ser>
        <c:ser>
          <c:idx val="4"/>
          <c:order val="3"/>
          <c:tx>
            <c:strRef>
              <c:f>'Lambda asin Lambda (x+1)^.5 (17'!$H$11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56A6-4CC6-81F4-EA6DEE9B1A38}"/>
            </c:ext>
          </c:extLst>
        </c:ser>
        <c:ser>
          <c:idx val="5"/>
          <c:order val="4"/>
          <c:tx>
            <c:strRef>
              <c:f>'Lambda asin Lambda (x+1)^.5 (17'!$I$11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56A6-4CC6-81F4-EA6DEE9B1A38}"/>
            </c:ext>
          </c:extLst>
        </c:ser>
        <c:ser>
          <c:idx val="6"/>
          <c:order val="5"/>
          <c:tx>
            <c:strRef>
              <c:f>'Lambda asin Lambda (x+1)^.5 (17'!$J$11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56A6-4CC6-81F4-EA6DEE9B1A38}"/>
            </c:ext>
          </c:extLst>
        </c:ser>
        <c:ser>
          <c:idx val="7"/>
          <c:order val="6"/>
          <c:tx>
            <c:strRef>
              <c:f>'Lambda asin Lambda (x+1)^.5 (17'!$K$11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56A6-4CC6-81F4-EA6DEE9B1A38}"/>
            </c:ext>
          </c:extLst>
        </c:ser>
        <c:ser>
          <c:idx val="8"/>
          <c:order val="7"/>
          <c:tx>
            <c:strRef>
              <c:f>'Lambda asin Lambda (x+1)^.5 (17'!$L$11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56A6-4CC6-81F4-EA6DEE9B1A38}"/>
            </c:ext>
          </c:extLst>
        </c:ser>
        <c:ser>
          <c:idx val="9"/>
          <c:order val="8"/>
          <c:tx>
            <c:strRef>
              <c:f>'Lambda asin Lambda (x+1)^.5 (17'!$M$11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56A6-4CC6-81F4-EA6DEE9B1A38}"/>
            </c:ext>
          </c:extLst>
        </c:ser>
        <c:ser>
          <c:idx val="1"/>
          <c:order val="9"/>
          <c:tx>
            <c:strRef>
              <c:f>'Lambda asin Lambda (x+1)^.5 (17'!$N$11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'Lambda asin Lambda (x+1)^.5 (17'!$D$12:$D$20</c:f>
              <c:numCache>
                <c:formatCode>0.000</c:formatCode>
                <c:ptCount val="9"/>
                <c:pt idx="0">
                  <c:v>0</c:v>
                </c:pt>
                <c:pt idx="1">
                  <c:v>12.225764728624036</c:v>
                </c:pt>
                <c:pt idx="2">
                  <c:v>25.210963380830226</c:v>
                </c:pt>
                <c:pt idx="3">
                  <c:v>39.002356697464158</c:v>
                </c:pt>
                <c:pt idx="4">
                  <c:v>53.649608590957911</c:v>
                </c:pt>
                <c:pt idx="5">
                  <c:v>69.205464989058385</c:v>
                </c:pt>
                <c:pt idx="6">
                  <c:v>85.725943777140131</c:v>
                </c:pt>
                <c:pt idx="7">
                  <c:v>103.27053652309841</c:v>
                </c:pt>
                <c:pt idx="8">
                  <c:v>121.9024227112526</c:v>
                </c:pt>
              </c:numCache>
            </c:numRef>
          </c:xVal>
          <c:yVal>
            <c:numRef>
              <c:f>'Lambda asin Lambda (x+1)^.5 (17'!$N$12:$N$20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56A6-4CC6-81F4-EA6DEE9B1A38}"/>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'Lambda asin Lambda (x+1)^.5 (17'!$E$11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1849-45F9-93AA-397D12E4F3E2}"/>
            </c:ext>
          </c:extLst>
        </c:ser>
        <c:ser>
          <c:idx val="2"/>
          <c:order val="1"/>
          <c:tx>
            <c:strRef>
              <c:f>'Lambda asin Lambda (x+1)^.5 (17'!$F$11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1849-45F9-93AA-397D12E4F3E2}"/>
            </c:ext>
          </c:extLst>
        </c:ser>
        <c:ser>
          <c:idx val="3"/>
          <c:order val="2"/>
          <c:tx>
            <c:strRef>
              <c:f>'Lambda asin Lambda (x+1)^.5 (17'!$G$11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1849-45F9-93AA-397D12E4F3E2}"/>
            </c:ext>
          </c:extLst>
        </c:ser>
        <c:ser>
          <c:idx val="4"/>
          <c:order val="3"/>
          <c:tx>
            <c:strRef>
              <c:f>'Lambda asin Lambda (x+1)^.5 (17'!$H$11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1849-45F9-93AA-397D12E4F3E2}"/>
            </c:ext>
          </c:extLst>
        </c:ser>
        <c:ser>
          <c:idx val="5"/>
          <c:order val="4"/>
          <c:tx>
            <c:strRef>
              <c:f>'Lambda asin Lambda (x+1)^.5 (17'!$I$11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1849-45F9-93AA-397D12E4F3E2}"/>
            </c:ext>
          </c:extLst>
        </c:ser>
        <c:ser>
          <c:idx val="6"/>
          <c:order val="5"/>
          <c:tx>
            <c:strRef>
              <c:f>'Lambda asin Lambda (x+1)^.5 (17'!$J$11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1849-45F9-93AA-397D12E4F3E2}"/>
            </c:ext>
          </c:extLst>
        </c:ser>
        <c:ser>
          <c:idx val="7"/>
          <c:order val="6"/>
          <c:tx>
            <c:strRef>
              <c:f>'Lambda asin Lambda (x+1)^.5 (17'!$K$11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1849-45F9-93AA-397D12E4F3E2}"/>
            </c:ext>
          </c:extLst>
        </c:ser>
        <c:ser>
          <c:idx val="8"/>
          <c:order val="7"/>
          <c:tx>
            <c:strRef>
              <c:f>'Lambda asin Lambda (x+1)^.5 (17'!$L$11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1849-45F9-93AA-397D12E4F3E2}"/>
            </c:ext>
          </c:extLst>
        </c:ser>
        <c:ser>
          <c:idx val="9"/>
          <c:order val="8"/>
          <c:tx>
            <c:strRef>
              <c:f>'Lambda asin Lambda (x+1)^.5 (17'!$M$11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1849-45F9-93AA-397D12E4F3E2}"/>
            </c:ext>
          </c:extLst>
        </c:ser>
        <c:ser>
          <c:idx val="1"/>
          <c:order val="9"/>
          <c:tx>
            <c:strRef>
              <c:f>'Lambda asin Lambda (x+1)^.5 (17'!$N$11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'Lambda asin Lambda (x+1)^.5 (17'!$D$35:$D$43</c:f>
              <c:numCache>
                <c:formatCode>0.000</c:formatCode>
                <c:ptCount val="9"/>
                <c:pt idx="0">
                  <c:v>0</c:v>
                </c:pt>
                <c:pt idx="1">
                  <c:v>12.225764728624036</c:v>
                </c:pt>
                <c:pt idx="2">
                  <c:v>25.210963380830226</c:v>
                </c:pt>
                <c:pt idx="3">
                  <c:v>39.002356697464158</c:v>
                </c:pt>
                <c:pt idx="4">
                  <c:v>53.649608590957911</c:v>
                </c:pt>
                <c:pt idx="5">
                  <c:v>69.205464989058569</c:v>
                </c:pt>
                <c:pt idx="6">
                  <c:v>85.725943777140245</c:v>
                </c:pt>
                <c:pt idx="7">
                  <c:v>103.27053652309847</c:v>
                </c:pt>
                <c:pt idx="8">
                  <c:v>121.90242271125248</c:v>
                </c:pt>
              </c:numCache>
            </c:numRef>
          </c:xVal>
          <c:yVal>
            <c:numRef>
              <c:f>'Lambda asin Lambda (x+1)^.5 (17'!$N$35:$N$43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1849-45F9-93AA-397D12E4F3E2}"/>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mn-ea"/>
                <a:cs typeface="+mn-cs"/>
              </a:defRPr>
            </a:pPr>
            <a:r>
              <a:rPr lang="en-US" sz="1800" b="0" i="0" baseline="0">
                <a:effectLst/>
              </a:rPr>
              <a:t>Power curves for an experiment with a constant SD (0.158) and different means for the control group and 10 replicates per treatment group.</a:t>
            </a:r>
            <a:endParaRPr lang="en-US">
              <a:effectLst/>
            </a:endParaRPr>
          </a:p>
        </c:rich>
      </c:tx>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mn-ea"/>
              <a:cs typeface="+mn-cs"/>
            </a:defRPr>
          </a:pPr>
          <a:endParaRPr lang="en-US"/>
        </a:p>
      </c:txPr>
    </c:title>
    <c:autoTitleDeleted val="0"/>
    <c:plotArea>
      <c:layout/>
      <c:scatterChart>
        <c:scatterStyle val="smoothMarker"/>
        <c:varyColors val="0"/>
        <c:ser>
          <c:idx val="0"/>
          <c:order val="0"/>
          <c:spPr>
            <a:ln w="31750" cap="rnd">
              <a:solidFill>
                <a:schemeClr val="accent2"/>
              </a:solidFill>
              <a:round/>
            </a:ln>
            <a:effectLst/>
          </c:spPr>
          <c:marker>
            <c:symbol val="circle"/>
            <c:size val="7"/>
            <c:spPr>
              <a:solidFill>
                <a:schemeClr val="accent2"/>
              </a:solidFill>
              <a:ln w="9525">
                <a:solidFill>
                  <a:schemeClr val="accent2"/>
                </a:solidFill>
              </a:ln>
              <a:effectLst/>
            </c:spPr>
          </c:marker>
          <c:xVal>
            <c:numRef>
              <c:f>'INPUTS &amp; Notes '!$BX$56:$BX$64</c:f>
              <c:numCache>
                <c:formatCode>General</c:formatCode>
                <c:ptCount val="9"/>
                <c:pt idx="0">
                  <c:v>0</c:v>
                </c:pt>
                <c:pt idx="1">
                  <c:v>2</c:v>
                </c:pt>
                <c:pt idx="2">
                  <c:v>4</c:v>
                </c:pt>
                <c:pt idx="3">
                  <c:v>6</c:v>
                </c:pt>
                <c:pt idx="4">
                  <c:v>8</c:v>
                </c:pt>
                <c:pt idx="5">
                  <c:v>10</c:v>
                </c:pt>
                <c:pt idx="6">
                  <c:v>12</c:v>
                </c:pt>
                <c:pt idx="7">
                  <c:v>14.000000000000002</c:v>
                </c:pt>
                <c:pt idx="8">
                  <c:v>16</c:v>
                </c:pt>
              </c:numCache>
            </c:numRef>
          </c:xVal>
          <c:yVal>
            <c:numRef>
              <c:f>'INPUTS &amp; Notes '!$BY$56:$BY$64</c:f>
              <c:numCache>
                <c:formatCode>General</c:formatCode>
                <c:ptCount val="9"/>
                <c:pt idx="0">
                  <c:v>5.0000000000000065E-2</c:v>
                </c:pt>
                <c:pt idx="1">
                  <c:v>6.2566895267440095E-2</c:v>
                </c:pt>
                <c:pt idx="2">
                  <c:v>0.10245909049421682</c:v>
                </c:pt>
                <c:pt idx="3">
                  <c:v>0.17439246067496128</c:v>
                </c:pt>
                <c:pt idx="4">
                  <c:v>0.28059600392086831</c:v>
                </c:pt>
                <c:pt idx="5">
                  <c:v>0.4151225482060027</c:v>
                </c:pt>
                <c:pt idx="6">
                  <c:v>0.56199929041054641</c:v>
                </c:pt>
                <c:pt idx="7">
                  <c:v>0.70022675675375201</c:v>
                </c:pt>
                <c:pt idx="8">
                  <c:v>0.81279057664842558</c:v>
                </c:pt>
              </c:numCache>
            </c:numRef>
          </c:yVal>
          <c:smooth val="1"/>
          <c:extLst>
            <c:ext xmlns:c16="http://schemas.microsoft.com/office/drawing/2014/chart" uri="{C3380CC4-5D6E-409C-BE32-E72D297353CC}">
              <c16:uniqueId val="{00000000-A6B8-4FDA-AFB7-4DCF36DEA59E}"/>
            </c:ext>
          </c:extLst>
        </c:ser>
        <c:ser>
          <c:idx val="1"/>
          <c:order val="1"/>
          <c:spPr>
            <a:ln w="31750" cap="rnd">
              <a:solidFill>
                <a:schemeClr val="accent1"/>
              </a:solidFill>
              <a:round/>
            </a:ln>
            <a:effectLst/>
          </c:spPr>
          <c:marker>
            <c:symbol val="circle"/>
            <c:size val="7"/>
            <c:spPr>
              <a:solidFill>
                <a:schemeClr val="accent1"/>
              </a:solidFill>
              <a:ln w="9525">
                <a:solidFill>
                  <a:schemeClr val="accent1"/>
                </a:solidFill>
              </a:ln>
              <a:effectLst/>
            </c:spPr>
          </c:marker>
          <c:xVal>
            <c:numRef>
              <c:f>'INPUTS &amp; Notes '!$BX$56:$BX$64</c:f>
              <c:numCache>
                <c:formatCode>General</c:formatCode>
                <c:ptCount val="9"/>
                <c:pt idx="0">
                  <c:v>0</c:v>
                </c:pt>
                <c:pt idx="1">
                  <c:v>2</c:v>
                </c:pt>
                <c:pt idx="2">
                  <c:v>4</c:v>
                </c:pt>
                <c:pt idx="3">
                  <c:v>6</c:v>
                </c:pt>
                <c:pt idx="4">
                  <c:v>8</c:v>
                </c:pt>
                <c:pt idx="5">
                  <c:v>10</c:v>
                </c:pt>
                <c:pt idx="6">
                  <c:v>12</c:v>
                </c:pt>
                <c:pt idx="7">
                  <c:v>14.000000000000002</c:v>
                </c:pt>
                <c:pt idx="8">
                  <c:v>16</c:v>
                </c:pt>
              </c:numCache>
            </c:numRef>
          </c:xVal>
          <c:yVal>
            <c:numRef>
              <c:f>'INPUTS &amp; Notes '!$BZ$56:$BZ$64</c:f>
              <c:numCache>
                <c:formatCode>General</c:formatCode>
                <c:ptCount val="9"/>
                <c:pt idx="0">
                  <c:v>5.0000000000000065E-2</c:v>
                </c:pt>
                <c:pt idx="1">
                  <c:v>0.10245909049421682</c:v>
                </c:pt>
                <c:pt idx="2">
                  <c:v>0.28059600392086831</c:v>
                </c:pt>
                <c:pt idx="3">
                  <c:v>0.56199929041054641</c:v>
                </c:pt>
                <c:pt idx="4">
                  <c:v>0.81279057664842558</c:v>
                </c:pt>
                <c:pt idx="5">
                  <c:v>0.94325475586958885</c:v>
                </c:pt>
                <c:pt idx="6">
                  <c:v>0.98674536945600855</c:v>
                </c:pt>
                <c:pt idx="7">
                  <c:v>0.997346647343895</c:v>
                </c:pt>
                <c:pt idx="8">
                  <c:v>0.99950083684125024</c:v>
                </c:pt>
              </c:numCache>
            </c:numRef>
          </c:yVal>
          <c:smooth val="1"/>
          <c:extLst>
            <c:ext xmlns:c16="http://schemas.microsoft.com/office/drawing/2014/chart" uri="{C3380CC4-5D6E-409C-BE32-E72D297353CC}">
              <c16:uniqueId val="{00000001-A6B8-4FDA-AFB7-4DCF36DEA59E}"/>
            </c:ext>
          </c:extLst>
        </c:ser>
        <c:ser>
          <c:idx val="2"/>
          <c:order val="2"/>
          <c:spPr>
            <a:ln w="31750" cap="rnd">
              <a:solidFill>
                <a:schemeClr val="accent6"/>
              </a:solidFill>
              <a:round/>
            </a:ln>
            <a:effectLst/>
          </c:spPr>
          <c:marker>
            <c:symbol val="circle"/>
            <c:size val="7"/>
            <c:spPr>
              <a:solidFill>
                <a:schemeClr val="accent6">
                  <a:lumMod val="75000"/>
                </a:schemeClr>
              </a:solidFill>
              <a:ln w="9525">
                <a:solidFill>
                  <a:schemeClr val="accent3"/>
                </a:solidFill>
              </a:ln>
              <a:effectLst/>
            </c:spPr>
          </c:marker>
          <c:dPt>
            <c:idx val="4"/>
            <c:marker>
              <c:symbol val="circle"/>
              <c:size val="7"/>
              <c:spPr>
                <a:solidFill>
                  <a:schemeClr val="accent6"/>
                </a:solidFill>
                <a:ln w="9525">
                  <a:solidFill>
                    <a:schemeClr val="accent6"/>
                  </a:solidFill>
                </a:ln>
                <a:effectLst/>
              </c:spPr>
            </c:marker>
            <c:bubble3D val="0"/>
            <c:extLst>
              <c:ext xmlns:c16="http://schemas.microsoft.com/office/drawing/2014/chart" uri="{C3380CC4-5D6E-409C-BE32-E72D297353CC}">
                <c16:uniqueId val="{00000003-A6B8-4FDA-AFB7-4DCF36DEA59E}"/>
              </c:ext>
            </c:extLst>
          </c:dPt>
          <c:xVal>
            <c:numRef>
              <c:f>'INPUTS &amp; Notes '!$BX$56:$BX$64</c:f>
              <c:numCache>
                <c:formatCode>General</c:formatCode>
                <c:ptCount val="9"/>
                <c:pt idx="0">
                  <c:v>0</c:v>
                </c:pt>
                <c:pt idx="1">
                  <c:v>2</c:v>
                </c:pt>
                <c:pt idx="2">
                  <c:v>4</c:v>
                </c:pt>
                <c:pt idx="3">
                  <c:v>6</c:v>
                </c:pt>
                <c:pt idx="4">
                  <c:v>8</c:v>
                </c:pt>
                <c:pt idx="5">
                  <c:v>10</c:v>
                </c:pt>
                <c:pt idx="6">
                  <c:v>12</c:v>
                </c:pt>
                <c:pt idx="7">
                  <c:v>14.000000000000002</c:v>
                </c:pt>
                <c:pt idx="8">
                  <c:v>16</c:v>
                </c:pt>
              </c:numCache>
            </c:numRef>
          </c:xVal>
          <c:yVal>
            <c:numRef>
              <c:f>'INPUTS &amp; Notes '!$CA$56:$CA$64</c:f>
              <c:numCache>
                <c:formatCode>General</c:formatCode>
                <c:ptCount val="9"/>
                <c:pt idx="0">
                  <c:v>5.0000000000000065E-2</c:v>
                </c:pt>
                <c:pt idx="1">
                  <c:v>0.17439246067496139</c:v>
                </c:pt>
                <c:pt idx="2">
                  <c:v>0.56199929041054653</c:v>
                </c:pt>
                <c:pt idx="3">
                  <c:v>0.89284146658975549</c:v>
                </c:pt>
                <c:pt idx="4">
                  <c:v>0.98674536945600855</c:v>
                </c:pt>
                <c:pt idx="5">
                  <c:v>0.99884564108671858</c:v>
                </c:pt>
                <c:pt idx="6">
                  <c:v>0.99990581990996863</c:v>
                </c:pt>
                <c:pt idx="7">
                  <c:v>0.99999157533093253</c:v>
                </c:pt>
                <c:pt idx="8">
                  <c:v>0.99999911907783767</c:v>
                </c:pt>
              </c:numCache>
            </c:numRef>
          </c:yVal>
          <c:smooth val="1"/>
          <c:extLst>
            <c:ext xmlns:c16="http://schemas.microsoft.com/office/drawing/2014/chart" uri="{C3380CC4-5D6E-409C-BE32-E72D297353CC}">
              <c16:uniqueId val="{00000002-A6B8-4FDA-AFB7-4DCF36DEA59E}"/>
            </c:ext>
          </c:extLst>
        </c:ser>
        <c:dLbls>
          <c:showLegendKey val="0"/>
          <c:showVal val="0"/>
          <c:showCatName val="0"/>
          <c:showSerName val="0"/>
          <c:showPercent val="0"/>
          <c:showBubbleSize val="0"/>
        </c:dLbls>
        <c:axId val="35478543"/>
        <c:axId val="35474799"/>
      </c:scatterChart>
      <c:valAx>
        <c:axId val="35478543"/>
        <c:scaling>
          <c:orientation val="minMax"/>
        </c:scaling>
        <c:delete val="0"/>
        <c:axPos val="b"/>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r>
                  <a:rPr lang="en-US" sz="1800" b="0" i="0" baseline="0">
                    <a:effectLst/>
                  </a:rPr>
                  <a:t>Difference Between Control and Treatment Groups (%)</a:t>
                </a:r>
                <a:endParaRPr lang="en-US">
                  <a:effectLst/>
                </a:endParaRPr>
              </a:p>
            </c:rich>
          </c:tx>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crossAx val="35474799"/>
        <c:crosses val="autoZero"/>
        <c:crossBetween val="midCat"/>
      </c:valAx>
      <c:valAx>
        <c:axId val="35474799"/>
        <c:scaling>
          <c:orientation val="minMax"/>
          <c:max val="1"/>
        </c:scaling>
        <c:delete val="0"/>
        <c:axPos val="l"/>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r>
                  <a:rPr lang="en-US" sz="1800" b="0" i="0" baseline="0">
                    <a:effectLst/>
                  </a:rPr>
                  <a:t>Proportion of Experiments with p &lt; 0.05</a:t>
                </a:r>
                <a:endParaRPr lang="en-US">
                  <a:effectLst/>
                </a:endParaRP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crossAx val="35478543"/>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600" baseline="0">
          <a:latin typeface="Calibri" panose="020F0502020204030204" pitchFamily="34" charset="0"/>
        </a:defRPr>
      </a:pPr>
      <a:endParaRPr lang="en-US"/>
    </a:p>
  </c:txPr>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'INPUTS &amp; Notes '!$G$6</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'!$BV$19:$BV$27</c:f>
              <c:numCache>
                <c:formatCode>0.0000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val>
          <c:smooth val="1"/>
          <c:extLst>
            <c:ext xmlns:c16="http://schemas.microsoft.com/office/drawing/2014/chart" uri="{C3380CC4-5D6E-409C-BE32-E72D297353CC}">
              <c16:uniqueId val="{00000000-9656-485C-A96F-F911AE558109}"/>
            </c:ext>
          </c:extLst>
        </c:ser>
        <c:ser>
          <c:idx val="2"/>
          <c:order val="1"/>
          <c:tx>
            <c:strRef>
              <c:f>'INPUTS &amp; Notes '!$G$7</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'!$BW$19:$BW$27</c:f>
              <c:numCache>
                <c:formatCode>0.0000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val>
          <c:smooth val="1"/>
          <c:extLst>
            <c:ext xmlns:c16="http://schemas.microsoft.com/office/drawing/2014/chart" uri="{C3380CC4-5D6E-409C-BE32-E72D297353CC}">
              <c16:uniqueId val="{00000001-9656-485C-A96F-F911AE558109}"/>
            </c:ext>
          </c:extLst>
        </c:ser>
        <c:ser>
          <c:idx val="3"/>
          <c:order val="2"/>
          <c:tx>
            <c:strRef>
              <c:f>'INPUTS &amp; Notes '!$G$8</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'!$BX$19:$BX$27</c:f>
              <c:numCache>
                <c:formatCode>0.0000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val>
          <c:smooth val="1"/>
          <c:extLst>
            <c:ext xmlns:c16="http://schemas.microsoft.com/office/drawing/2014/chart" uri="{C3380CC4-5D6E-409C-BE32-E72D297353CC}">
              <c16:uniqueId val="{00000002-9656-485C-A96F-F911AE558109}"/>
            </c:ext>
          </c:extLst>
        </c:ser>
        <c:ser>
          <c:idx val="4"/>
          <c:order val="3"/>
          <c:tx>
            <c:strRef>
              <c:f>'INPUTS &amp; Notes '!$G$9</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'!$BY$19:$BY$27</c:f>
              <c:numCache>
                <c:formatCode>0.0000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val>
          <c:smooth val="1"/>
          <c:extLst>
            <c:ext xmlns:c16="http://schemas.microsoft.com/office/drawing/2014/chart" uri="{C3380CC4-5D6E-409C-BE32-E72D297353CC}">
              <c16:uniqueId val="{00000003-9656-485C-A96F-F911AE558109}"/>
            </c:ext>
          </c:extLst>
        </c:ser>
        <c:ser>
          <c:idx val="5"/>
          <c:order val="4"/>
          <c:tx>
            <c:strRef>
              <c:f>'INPUTS &amp; Notes '!$G$10</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'!$BZ$19:$BZ$27</c:f>
              <c:numCache>
                <c:formatCode>0.0000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val>
          <c:smooth val="1"/>
          <c:extLst>
            <c:ext xmlns:c16="http://schemas.microsoft.com/office/drawing/2014/chart" uri="{C3380CC4-5D6E-409C-BE32-E72D297353CC}">
              <c16:uniqueId val="{00000004-9656-485C-A96F-F911AE558109}"/>
            </c:ext>
          </c:extLst>
        </c:ser>
        <c:ser>
          <c:idx val="6"/>
          <c:order val="5"/>
          <c:tx>
            <c:strRef>
              <c:f>'INPUTS &amp; Notes '!$G$11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'!$CA$19:$CA$27</c:f>
              <c:numCache>
                <c:formatCode>0.0000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val>
          <c:smooth val="1"/>
          <c:extLst>
            <c:ext xmlns:c16="http://schemas.microsoft.com/office/drawing/2014/chart" uri="{C3380CC4-5D6E-409C-BE32-E72D297353CC}">
              <c16:uniqueId val="{00000005-9656-485C-A96F-F911AE558109}"/>
            </c:ext>
          </c:extLst>
        </c:ser>
        <c:ser>
          <c:idx val="7"/>
          <c:order val="6"/>
          <c:tx>
            <c:strRef>
              <c:f>'INPUTS &amp; Notes '!$G$12</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'!$CB$19:$CB$27</c:f>
              <c:numCache>
                <c:formatCode>0.0000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val>
          <c:smooth val="1"/>
          <c:extLst>
            <c:ext xmlns:c16="http://schemas.microsoft.com/office/drawing/2014/chart" uri="{C3380CC4-5D6E-409C-BE32-E72D297353CC}">
              <c16:uniqueId val="{00000006-9656-485C-A96F-F911AE558109}"/>
            </c:ext>
          </c:extLst>
        </c:ser>
        <c:ser>
          <c:idx val="8"/>
          <c:order val="7"/>
          <c:tx>
            <c:strRef>
              <c:f>'INPUTS &amp; Notes '!$G$13</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'!$CC$19:$CC$27</c:f>
              <c:numCache>
                <c:formatCode>0.0000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val>
          <c:smooth val="1"/>
          <c:extLst>
            <c:ext xmlns:c16="http://schemas.microsoft.com/office/drawing/2014/chart" uri="{C3380CC4-5D6E-409C-BE32-E72D297353CC}">
              <c16:uniqueId val="{00000007-9656-485C-A96F-F911AE558109}"/>
            </c:ext>
          </c:extLst>
        </c:ser>
        <c:ser>
          <c:idx val="9"/>
          <c:order val="8"/>
          <c:tx>
            <c:strRef>
              <c:f>'INPUTS &amp; Notes '!$G$14</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'!$CD$19:$CD$27</c:f>
              <c:numCache>
                <c:formatCode>0.0000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val>
          <c:smooth val="1"/>
          <c:extLst>
            <c:ext xmlns:c16="http://schemas.microsoft.com/office/drawing/2014/chart" uri="{C3380CC4-5D6E-409C-BE32-E72D297353CC}">
              <c16:uniqueId val="{00000008-9656-485C-A96F-F911AE558109}"/>
            </c:ext>
          </c:extLst>
        </c:ser>
        <c:ser>
          <c:idx val="1"/>
          <c:order val="9"/>
          <c:tx>
            <c:strRef>
              <c:f>'INPUTS &amp; Notes '!$G$15</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'INPUTS &amp; Notes '!$BU$19:$BU$27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Notes '!$CE$19:$CE$27</c:f>
              <c:numCache>
                <c:formatCode>0.0000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val>
          <c:smooth val="1"/>
          <c:extLst>
            <c:ext xmlns:c16="http://schemas.microsoft.com/office/drawing/2014/chart" uri="{C3380CC4-5D6E-409C-BE32-E72D297353CC}">
              <c16:uniqueId val="{00000009-9656-485C-A96F-F911AE558109}"/>
            </c:ext>
          </c:extLst>
        </c:ser>
        <c:dLbls>
          <c:showLegendKey val="0"/>
          <c:showVal val="0"/>
          <c:showCatName val="0"/>
          <c:showSerName val="0"/>
          <c:showPercent val="0"/>
          <c:showBubbleSize val="0"/>
        </c:dLbls>
        <c:marker val="1"/>
        <c:smooth val="0"/>
        <c:axId val="764528136"/>
        <c:axId val="764524200"/>
      </c:lineChart>
      <c:catAx>
        <c:axId val="764528136"/>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auto val="1"/>
        <c:lblAlgn val="ctr"/>
        <c:lblOffset val="100"/>
        <c:noMultiLvlLbl val="0"/>
      </c:catAx>
      <c:valAx>
        <c:axId val="7645242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lineChart>
        <c:grouping val="standard"/>
        <c:varyColors val="0"/>
        <c:ser>
          <c:idx val="0"/>
          <c:order val="0"/>
          <c:tx>
            <c:strRef>
              <c:f>'Constant CV'!$F$18</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CV'!$F$19:$F$27</c:f>
              <c:numCache>
                <c:formatCode>0.0000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val>
          <c:smooth val="1"/>
          <c:extLst>
            <c:ext xmlns:c16="http://schemas.microsoft.com/office/drawing/2014/chart" uri="{C3380CC4-5D6E-409C-BE32-E72D297353CC}">
              <c16:uniqueId val="{00000000-CA4B-4C46-B126-16D44C947CF8}"/>
            </c:ext>
          </c:extLst>
        </c:ser>
        <c:ser>
          <c:idx val="2"/>
          <c:order val="1"/>
          <c:tx>
            <c:strRef>
              <c:f>'Constant CV'!$G$18</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CV'!$G$19:$G$27</c:f>
              <c:numCache>
                <c:formatCode>0.0000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val>
          <c:smooth val="1"/>
          <c:extLst>
            <c:ext xmlns:c16="http://schemas.microsoft.com/office/drawing/2014/chart" uri="{C3380CC4-5D6E-409C-BE32-E72D297353CC}">
              <c16:uniqueId val="{00000001-CA4B-4C46-B126-16D44C947CF8}"/>
            </c:ext>
          </c:extLst>
        </c:ser>
        <c:ser>
          <c:idx val="3"/>
          <c:order val="2"/>
          <c:tx>
            <c:strRef>
              <c:f>'Constant CV'!$H$18</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CV'!$H$19:$H$27</c:f>
              <c:numCache>
                <c:formatCode>0.0000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val>
          <c:smooth val="1"/>
          <c:extLst>
            <c:ext xmlns:c16="http://schemas.microsoft.com/office/drawing/2014/chart" uri="{C3380CC4-5D6E-409C-BE32-E72D297353CC}">
              <c16:uniqueId val="{00000002-CA4B-4C46-B126-16D44C947CF8}"/>
            </c:ext>
          </c:extLst>
        </c:ser>
        <c:ser>
          <c:idx val="4"/>
          <c:order val="3"/>
          <c:tx>
            <c:strRef>
              <c:f>'Constant CV'!$I$18</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CV'!$I$19:$I$27</c:f>
              <c:numCache>
                <c:formatCode>0.0000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val>
          <c:smooth val="1"/>
          <c:extLst>
            <c:ext xmlns:c16="http://schemas.microsoft.com/office/drawing/2014/chart" uri="{C3380CC4-5D6E-409C-BE32-E72D297353CC}">
              <c16:uniqueId val="{00000003-CA4B-4C46-B126-16D44C947CF8}"/>
            </c:ext>
          </c:extLst>
        </c:ser>
        <c:ser>
          <c:idx val="5"/>
          <c:order val="4"/>
          <c:tx>
            <c:strRef>
              <c:f>'Constant CV'!$J$18</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CV'!$J$19:$J$27</c:f>
              <c:numCache>
                <c:formatCode>0.0000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val>
          <c:smooth val="1"/>
          <c:extLst>
            <c:ext xmlns:c16="http://schemas.microsoft.com/office/drawing/2014/chart" uri="{C3380CC4-5D6E-409C-BE32-E72D297353CC}">
              <c16:uniqueId val="{00000004-CA4B-4C46-B126-16D44C947CF8}"/>
            </c:ext>
          </c:extLst>
        </c:ser>
        <c:ser>
          <c:idx val="6"/>
          <c:order val="5"/>
          <c:tx>
            <c:strRef>
              <c:f>'Constant CV'!$K$18</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CV'!$K$19:$K$27</c:f>
              <c:numCache>
                <c:formatCode>0.0000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val>
          <c:smooth val="1"/>
          <c:extLst>
            <c:ext xmlns:c16="http://schemas.microsoft.com/office/drawing/2014/chart" uri="{C3380CC4-5D6E-409C-BE32-E72D297353CC}">
              <c16:uniqueId val="{00000005-CA4B-4C46-B126-16D44C947CF8}"/>
            </c:ext>
          </c:extLst>
        </c:ser>
        <c:ser>
          <c:idx val="7"/>
          <c:order val="6"/>
          <c:tx>
            <c:strRef>
              <c:f>'Constant CV'!$L$18</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CV'!$L$19:$L$27</c:f>
              <c:numCache>
                <c:formatCode>0.0000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val>
          <c:smooth val="1"/>
          <c:extLst>
            <c:ext xmlns:c16="http://schemas.microsoft.com/office/drawing/2014/chart" uri="{C3380CC4-5D6E-409C-BE32-E72D297353CC}">
              <c16:uniqueId val="{00000006-CA4B-4C46-B126-16D44C947CF8}"/>
            </c:ext>
          </c:extLst>
        </c:ser>
        <c:ser>
          <c:idx val="8"/>
          <c:order val="7"/>
          <c:tx>
            <c:strRef>
              <c:f>'Constant CV'!$M$18</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CV'!$M$19:$M$27</c:f>
              <c:numCache>
                <c:formatCode>0.0000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val>
          <c:smooth val="1"/>
          <c:extLst>
            <c:ext xmlns:c16="http://schemas.microsoft.com/office/drawing/2014/chart" uri="{C3380CC4-5D6E-409C-BE32-E72D297353CC}">
              <c16:uniqueId val="{00000007-CA4B-4C46-B126-16D44C947CF8}"/>
            </c:ext>
          </c:extLst>
        </c:ser>
        <c:ser>
          <c:idx val="9"/>
          <c:order val="8"/>
          <c:tx>
            <c:strRef>
              <c:f>'Constant CV'!$N$18</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CV'!$N$19:$N$27</c:f>
              <c:numCache>
                <c:formatCode>0.0000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val>
          <c:smooth val="1"/>
          <c:extLst>
            <c:ext xmlns:c16="http://schemas.microsoft.com/office/drawing/2014/chart" uri="{C3380CC4-5D6E-409C-BE32-E72D297353CC}">
              <c16:uniqueId val="{00000008-CA4B-4C46-B126-16D44C947CF8}"/>
            </c:ext>
          </c:extLst>
        </c:ser>
        <c:ser>
          <c:idx val="1"/>
          <c:order val="9"/>
          <c:tx>
            <c:strRef>
              <c:f>'Constant CV'!$O$18</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CV'!$O$19:$O$27</c:f>
              <c:numCache>
                <c:formatCode>0.0000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val>
          <c:smooth val="1"/>
          <c:extLst>
            <c:ext xmlns:c16="http://schemas.microsoft.com/office/drawing/2014/chart" uri="{C3380CC4-5D6E-409C-BE32-E72D297353CC}">
              <c16:uniqueId val="{00000009-CA4B-4C46-B126-16D44C947CF8}"/>
            </c:ext>
          </c:extLst>
        </c:ser>
        <c:dLbls>
          <c:showLegendKey val="0"/>
          <c:showVal val="0"/>
          <c:showCatName val="0"/>
          <c:showSerName val="0"/>
          <c:showPercent val="0"/>
          <c:showBubbleSize val="0"/>
        </c:dLbls>
        <c:marker val="1"/>
        <c:smooth val="0"/>
        <c:axId val="764528136"/>
        <c:axId val="764524200"/>
      </c:lineChart>
      <c:cat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auto val="1"/>
        <c:lblAlgn val="ctr"/>
        <c:lblOffset val="100"/>
        <c:noMultiLvlLbl val="0"/>
      </c:cat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between"/>
      </c:valAx>
      <c:spPr>
        <a:noFill/>
        <a:ln w="12700" cmpd="sng">
          <a:solidFill>
            <a:schemeClr val="tx1"/>
          </a:solidFill>
        </a:ln>
        <a:effectLst/>
      </c:spPr>
    </c:plotArea>
    <c:legend>
      <c:legendPos val="r"/>
      <c:layout>
        <c:manualLayout>
          <c:xMode val="edge"/>
          <c:yMode val="edge"/>
          <c:x val="0.11972240987049598"/>
          <c:y val="0.29137920419806956"/>
          <c:w val="6.9833832182564476E-2"/>
          <c:h val="0.47979152931115349"/>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'Log10(x) Scale (2)'!$E$11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718E-4A74-8ECA-555DCFEBF9DE}"/>
            </c:ext>
          </c:extLst>
        </c:ser>
        <c:ser>
          <c:idx val="2"/>
          <c:order val="1"/>
          <c:tx>
            <c:strRef>
              <c:f>'Log10(x) Scale (2)'!$F$11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718E-4A74-8ECA-555DCFEBF9DE}"/>
            </c:ext>
          </c:extLst>
        </c:ser>
        <c:ser>
          <c:idx val="3"/>
          <c:order val="2"/>
          <c:tx>
            <c:strRef>
              <c:f>'Log10(x) Scale (2)'!$G$11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718E-4A74-8ECA-555DCFEBF9DE}"/>
            </c:ext>
          </c:extLst>
        </c:ser>
        <c:ser>
          <c:idx val="4"/>
          <c:order val="3"/>
          <c:tx>
            <c:strRef>
              <c:f>'Log10(x) Scale (2)'!$H$11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718E-4A74-8ECA-555DCFEBF9DE}"/>
            </c:ext>
          </c:extLst>
        </c:ser>
        <c:ser>
          <c:idx val="5"/>
          <c:order val="4"/>
          <c:tx>
            <c:strRef>
              <c:f>'Log10(x) Scale (2)'!$I$11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718E-4A74-8ECA-555DCFEBF9DE}"/>
            </c:ext>
          </c:extLst>
        </c:ser>
        <c:ser>
          <c:idx val="6"/>
          <c:order val="5"/>
          <c:tx>
            <c:strRef>
              <c:f>'Log10(x) Scale (2)'!$J$11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718E-4A74-8ECA-555DCFEBF9DE}"/>
            </c:ext>
          </c:extLst>
        </c:ser>
        <c:ser>
          <c:idx val="7"/>
          <c:order val="6"/>
          <c:tx>
            <c:strRef>
              <c:f>'Log10(x) Scale (2)'!$K$11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718E-4A74-8ECA-555DCFEBF9DE}"/>
            </c:ext>
          </c:extLst>
        </c:ser>
        <c:ser>
          <c:idx val="8"/>
          <c:order val="7"/>
          <c:tx>
            <c:strRef>
              <c:f>'Log10(x) Scale (2)'!$L$11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718E-4A74-8ECA-555DCFEBF9DE}"/>
            </c:ext>
          </c:extLst>
        </c:ser>
        <c:ser>
          <c:idx val="9"/>
          <c:order val="8"/>
          <c:tx>
            <c:strRef>
              <c:f>'Log10(x) Scale (2)'!$M$11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718E-4A74-8ECA-555DCFEBF9DE}"/>
            </c:ext>
          </c:extLst>
        </c:ser>
        <c:ser>
          <c:idx val="1"/>
          <c:order val="9"/>
          <c:tx>
            <c:strRef>
              <c:f>'Log10(x) Scale (2)'!$N$11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'Log10(x) Scale (2)'!$D$12:$D$20</c:f>
              <c:numCache>
                <c:formatCode>0.000</c:formatCode>
                <c:ptCount val="9"/>
                <c:pt idx="0">
                  <c:v>0</c:v>
                </c:pt>
                <c:pt idx="1">
                  <c:v>3.5142166679343911</c:v>
                </c:pt>
                <c:pt idx="2">
                  <c:v>7.1519305237606554</c:v>
                </c:pt>
                <c:pt idx="3">
                  <c:v>10.917481526240108</c:v>
                </c:pt>
                <c:pt idx="4">
                  <c:v>14.815362149688285</c:v>
                </c:pt>
                <c:pt idx="5">
                  <c:v>18.850222743701821</c:v>
                </c:pt>
                <c:pt idx="6">
                  <c:v>23.026877081238155</c:v>
                </c:pt>
                <c:pt idx="7">
                  <c:v>27.350308101666148</c:v>
                </c:pt>
                <c:pt idx="8">
                  <c:v>31.825673855640709</c:v>
                </c:pt>
              </c:numCache>
            </c:numRef>
          </c:xVal>
          <c:yVal>
            <c:numRef>
              <c:f>'Log10(x) Scale (2)'!$N$12:$N$20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718E-4A74-8ECA-555DCFEBF9DE}"/>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'Log10(x) Scale (2)'!$E$11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D5EB-4580-B7E2-D334E11BE9DB}"/>
            </c:ext>
          </c:extLst>
        </c:ser>
        <c:ser>
          <c:idx val="2"/>
          <c:order val="1"/>
          <c:tx>
            <c:strRef>
              <c:f>'Log10(x) Scale (2)'!$F$11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D5EB-4580-B7E2-D334E11BE9DB}"/>
            </c:ext>
          </c:extLst>
        </c:ser>
        <c:ser>
          <c:idx val="3"/>
          <c:order val="2"/>
          <c:tx>
            <c:strRef>
              <c:f>'Log10(x) Scale (2)'!$G$11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D5EB-4580-B7E2-D334E11BE9DB}"/>
            </c:ext>
          </c:extLst>
        </c:ser>
        <c:ser>
          <c:idx val="4"/>
          <c:order val="3"/>
          <c:tx>
            <c:strRef>
              <c:f>'Log10(x) Scale (2)'!$H$11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D5EB-4580-B7E2-D334E11BE9DB}"/>
            </c:ext>
          </c:extLst>
        </c:ser>
        <c:ser>
          <c:idx val="5"/>
          <c:order val="4"/>
          <c:tx>
            <c:strRef>
              <c:f>'Log10(x) Scale (2)'!$I$11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D5EB-4580-B7E2-D334E11BE9DB}"/>
            </c:ext>
          </c:extLst>
        </c:ser>
        <c:ser>
          <c:idx val="6"/>
          <c:order val="5"/>
          <c:tx>
            <c:strRef>
              <c:f>'Log10(x) Scale (2)'!$J$11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D5EB-4580-B7E2-D334E11BE9DB}"/>
            </c:ext>
          </c:extLst>
        </c:ser>
        <c:ser>
          <c:idx val="7"/>
          <c:order val="6"/>
          <c:tx>
            <c:strRef>
              <c:f>'Log10(x) Scale (2)'!$K$11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D5EB-4580-B7E2-D334E11BE9DB}"/>
            </c:ext>
          </c:extLst>
        </c:ser>
        <c:ser>
          <c:idx val="8"/>
          <c:order val="7"/>
          <c:tx>
            <c:strRef>
              <c:f>'Log10(x) Scale (2)'!$L$11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D5EB-4580-B7E2-D334E11BE9DB}"/>
            </c:ext>
          </c:extLst>
        </c:ser>
        <c:ser>
          <c:idx val="9"/>
          <c:order val="8"/>
          <c:tx>
            <c:strRef>
              <c:f>'Log10(x) Scale (2)'!$M$11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D5EB-4580-B7E2-D334E11BE9DB}"/>
            </c:ext>
          </c:extLst>
        </c:ser>
        <c:ser>
          <c:idx val="1"/>
          <c:order val="9"/>
          <c:tx>
            <c:strRef>
              <c:f>'Log10(x) Scale (2)'!$N$11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'Log10(x) Scale (2)'!$D$35:$D$43</c:f>
              <c:numCache>
                <c:formatCode>0.000</c:formatCode>
                <c:ptCount val="9"/>
                <c:pt idx="0">
                  <c:v>0</c:v>
                </c:pt>
                <c:pt idx="1">
                  <c:v>3.5142166679343911</c:v>
                </c:pt>
                <c:pt idx="2">
                  <c:v>7.1519305237606554</c:v>
                </c:pt>
                <c:pt idx="3">
                  <c:v>10.917481526240108</c:v>
                </c:pt>
                <c:pt idx="4">
                  <c:v>14.815362149688285</c:v>
                </c:pt>
                <c:pt idx="5">
                  <c:v>18.850222743701856</c:v>
                </c:pt>
                <c:pt idx="6">
                  <c:v>23.026877081238172</c:v>
                </c:pt>
                <c:pt idx="7">
                  <c:v>27.350308101666194</c:v>
                </c:pt>
                <c:pt idx="8">
                  <c:v>31.825673855640709</c:v>
                </c:pt>
              </c:numCache>
            </c:numRef>
          </c:xVal>
          <c:yVal>
            <c:numRef>
              <c:f>'Log10(x) Scale (2)'!$N$35:$N$43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D5EB-4580-B7E2-D334E11BE9DB}"/>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scatterChart>
        <c:scatterStyle val="smoothMarker"/>
        <c:varyColors val="0"/>
        <c:ser>
          <c:idx val="0"/>
          <c:order val="0"/>
          <c:tx>
            <c:strRef>
              <c:f>'Log10(x+1) Scale (3)'!$E$11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(3)'!$E$12:$E$20</c:f>
              <c:numCache>
                <c:formatCode>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yVal>
          <c:smooth val="1"/>
          <c:extLst>
            <c:ext xmlns:c16="http://schemas.microsoft.com/office/drawing/2014/chart" uri="{C3380CC4-5D6E-409C-BE32-E72D297353CC}">
              <c16:uniqueId val="{00000000-D4A3-4092-B75D-830193D9CC01}"/>
            </c:ext>
          </c:extLst>
        </c:ser>
        <c:ser>
          <c:idx val="2"/>
          <c:order val="1"/>
          <c:tx>
            <c:strRef>
              <c:f>'Log10(x+1) Scale (3)'!$F$11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(3)'!$F$12:$F$20</c:f>
              <c:numCache>
                <c:formatCode>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yVal>
          <c:smooth val="1"/>
          <c:extLst>
            <c:ext xmlns:c16="http://schemas.microsoft.com/office/drawing/2014/chart" uri="{C3380CC4-5D6E-409C-BE32-E72D297353CC}">
              <c16:uniqueId val="{00000001-D4A3-4092-B75D-830193D9CC01}"/>
            </c:ext>
          </c:extLst>
        </c:ser>
        <c:ser>
          <c:idx val="3"/>
          <c:order val="2"/>
          <c:tx>
            <c:strRef>
              <c:f>'Log10(x+1) Scale (3)'!$G$11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(3)'!$G$12:$G$20</c:f>
              <c:numCache>
                <c:formatCode>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yVal>
          <c:smooth val="1"/>
          <c:extLst>
            <c:ext xmlns:c16="http://schemas.microsoft.com/office/drawing/2014/chart" uri="{C3380CC4-5D6E-409C-BE32-E72D297353CC}">
              <c16:uniqueId val="{00000002-D4A3-4092-B75D-830193D9CC01}"/>
            </c:ext>
          </c:extLst>
        </c:ser>
        <c:ser>
          <c:idx val="4"/>
          <c:order val="3"/>
          <c:tx>
            <c:strRef>
              <c:f>'Log10(x+1) Scale (3)'!$H$11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(3)'!$H$12:$H$20</c:f>
              <c:numCache>
                <c:formatCode>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yVal>
          <c:smooth val="1"/>
          <c:extLst>
            <c:ext xmlns:c16="http://schemas.microsoft.com/office/drawing/2014/chart" uri="{C3380CC4-5D6E-409C-BE32-E72D297353CC}">
              <c16:uniqueId val="{00000003-D4A3-4092-B75D-830193D9CC01}"/>
            </c:ext>
          </c:extLst>
        </c:ser>
        <c:ser>
          <c:idx val="5"/>
          <c:order val="4"/>
          <c:tx>
            <c:strRef>
              <c:f>'Log10(x+1) Scale (3)'!$I$11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(3)'!$I$12:$I$20</c:f>
              <c:numCache>
                <c:formatCode>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yVal>
          <c:smooth val="1"/>
          <c:extLst>
            <c:ext xmlns:c16="http://schemas.microsoft.com/office/drawing/2014/chart" uri="{C3380CC4-5D6E-409C-BE32-E72D297353CC}">
              <c16:uniqueId val="{00000004-D4A3-4092-B75D-830193D9CC01}"/>
            </c:ext>
          </c:extLst>
        </c:ser>
        <c:ser>
          <c:idx val="6"/>
          <c:order val="5"/>
          <c:tx>
            <c:strRef>
              <c:f>'Log10(x+1) Scale (3)'!$J$11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(3)'!$J$12:$J$20</c:f>
              <c:numCache>
                <c:formatCode>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yVal>
          <c:smooth val="1"/>
          <c:extLst>
            <c:ext xmlns:c16="http://schemas.microsoft.com/office/drawing/2014/chart" uri="{C3380CC4-5D6E-409C-BE32-E72D297353CC}">
              <c16:uniqueId val="{00000005-D4A3-4092-B75D-830193D9CC01}"/>
            </c:ext>
          </c:extLst>
        </c:ser>
        <c:ser>
          <c:idx val="7"/>
          <c:order val="6"/>
          <c:tx>
            <c:strRef>
              <c:f>'Log10(x+1) Scale (3)'!$K$11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(3)'!$K$12:$K$20</c:f>
              <c:numCache>
                <c:formatCode>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yVal>
          <c:smooth val="1"/>
          <c:extLst>
            <c:ext xmlns:c16="http://schemas.microsoft.com/office/drawing/2014/chart" uri="{C3380CC4-5D6E-409C-BE32-E72D297353CC}">
              <c16:uniqueId val="{00000006-D4A3-4092-B75D-830193D9CC01}"/>
            </c:ext>
          </c:extLst>
        </c:ser>
        <c:ser>
          <c:idx val="8"/>
          <c:order val="7"/>
          <c:tx>
            <c:strRef>
              <c:f>'Log10(x+1) Scale (3)'!$L$11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(3)'!$L$12:$L$20</c:f>
              <c:numCache>
                <c:formatCode>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yVal>
          <c:smooth val="1"/>
          <c:extLst>
            <c:ext xmlns:c16="http://schemas.microsoft.com/office/drawing/2014/chart" uri="{C3380CC4-5D6E-409C-BE32-E72D297353CC}">
              <c16:uniqueId val="{00000007-D4A3-4092-B75D-830193D9CC01}"/>
            </c:ext>
          </c:extLst>
        </c:ser>
        <c:ser>
          <c:idx val="9"/>
          <c:order val="8"/>
          <c:tx>
            <c:strRef>
              <c:f>'Log10(x+1) Scale (3)'!$M$11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(3)'!$M$12:$M$20</c:f>
              <c:numCache>
                <c:formatCode>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yVal>
          <c:smooth val="1"/>
          <c:extLst>
            <c:ext xmlns:c16="http://schemas.microsoft.com/office/drawing/2014/chart" uri="{C3380CC4-5D6E-409C-BE32-E72D297353CC}">
              <c16:uniqueId val="{00000008-D4A3-4092-B75D-830193D9CC01}"/>
            </c:ext>
          </c:extLst>
        </c:ser>
        <c:ser>
          <c:idx val="1"/>
          <c:order val="9"/>
          <c:tx>
            <c:strRef>
              <c:f>'Log10(x+1) Scale (3)'!$N$11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'Log10(x+1) Scale (3)'!$D$12:$D$20</c:f>
              <c:numCache>
                <c:formatCode>0.000</c:formatCode>
                <c:ptCount val="9"/>
                <c:pt idx="0">
                  <c:v>0</c:v>
                </c:pt>
                <c:pt idx="1">
                  <c:v>4.2743080715067547</c:v>
                </c:pt>
                <c:pt idx="2">
                  <c:v>8.6988245897012568</c:v>
                </c:pt>
                <c:pt idx="3">
                  <c:v>13.278828204853641</c:v>
                </c:pt>
                <c:pt idx="4">
                  <c:v>18.019783070441736</c:v>
                </c:pt>
                <c:pt idx="5">
                  <c:v>22.927345362135519</c:v>
                </c:pt>
                <c:pt idx="6">
                  <c:v>28.007370025873339</c:v>
                </c:pt>
                <c:pt idx="7">
                  <c:v>33.265917763079358</c:v>
                </c:pt>
                <c:pt idx="8">
                  <c:v>38.709262261357594</c:v>
                </c:pt>
              </c:numCache>
            </c:numRef>
          </c:xVal>
          <c:yVal>
            <c:numRef>
              <c:f>'Log10(x+1) Scale (3)'!$N$12:$N$20</c:f>
              <c:numCache>
                <c:formatCode>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yVal>
          <c:smooth val="1"/>
          <c:extLst>
            <c:ext xmlns:c16="http://schemas.microsoft.com/office/drawing/2014/chart" uri="{C3380CC4-5D6E-409C-BE32-E72D297353CC}">
              <c16:uniqueId val="{00000009-D4A3-4092-B75D-830193D9CC01}"/>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accent1"/>
      </a:solid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919083576967444E-2"/>
          <c:y val="1.7174858302186898E-2"/>
          <c:w val="0.88753009049004172"/>
          <c:h val="0.84247791771094171"/>
        </c:manualLayout>
      </c:layout>
      <c:scatterChart>
        <c:scatterStyle val="smoothMarker"/>
        <c:varyColors val="0"/>
        <c:ser>
          <c:idx val="0"/>
          <c:order val="0"/>
          <c:tx>
            <c:strRef>
              <c:f>'Log10(x+1) Scale (3)'!$E$11</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(3)'!$E$35:$E$43</c:f>
              <c:numCache>
                <c:formatCode>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yVal>
          <c:smooth val="1"/>
          <c:extLst>
            <c:ext xmlns:c16="http://schemas.microsoft.com/office/drawing/2014/chart" uri="{C3380CC4-5D6E-409C-BE32-E72D297353CC}">
              <c16:uniqueId val="{00000000-9A0A-44A4-8AFC-77ABB6A9A835}"/>
            </c:ext>
          </c:extLst>
        </c:ser>
        <c:ser>
          <c:idx val="2"/>
          <c:order val="1"/>
          <c:tx>
            <c:strRef>
              <c:f>'Log10(x+1) Scale (3)'!$F$11</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(3)'!$F$35:$F$43</c:f>
              <c:numCache>
                <c:formatCode>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yVal>
          <c:smooth val="1"/>
          <c:extLst>
            <c:ext xmlns:c16="http://schemas.microsoft.com/office/drawing/2014/chart" uri="{C3380CC4-5D6E-409C-BE32-E72D297353CC}">
              <c16:uniqueId val="{00000001-9A0A-44A4-8AFC-77ABB6A9A835}"/>
            </c:ext>
          </c:extLst>
        </c:ser>
        <c:ser>
          <c:idx val="3"/>
          <c:order val="2"/>
          <c:tx>
            <c:strRef>
              <c:f>'Log10(x+1) Scale (3)'!$G$11</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(3)'!$G$35:$G$43</c:f>
              <c:numCache>
                <c:formatCode>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yVal>
          <c:smooth val="1"/>
          <c:extLst>
            <c:ext xmlns:c16="http://schemas.microsoft.com/office/drawing/2014/chart" uri="{C3380CC4-5D6E-409C-BE32-E72D297353CC}">
              <c16:uniqueId val="{00000002-9A0A-44A4-8AFC-77ABB6A9A835}"/>
            </c:ext>
          </c:extLst>
        </c:ser>
        <c:ser>
          <c:idx val="4"/>
          <c:order val="3"/>
          <c:tx>
            <c:strRef>
              <c:f>'Log10(x+1) Scale (3)'!$H$11</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(3)'!$H$35:$H$43</c:f>
              <c:numCache>
                <c:formatCode>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yVal>
          <c:smooth val="1"/>
          <c:extLst>
            <c:ext xmlns:c16="http://schemas.microsoft.com/office/drawing/2014/chart" uri="{C3380CC4-5D6E-409C-BE32-E72D297353CC}">
              <c16:uniqueId val="{00000003-9A0A-44A4-8AFC-77ABB6A9A835}"/>
            </c:ext>
          </c:extLst>
        </c:ser>
        <c:ser>
          <c:idx val="5"/>
          <c:order val="4"/>
          <c:tx>
            <c:strRef>
              <c:f>'Log10(x+1) Scale (3)'!$I$11</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(3)'!$I$35:$I$43</c:f>
              <c:numCache>
                <c:formatCode>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yVal>
          <c:smooth val="1"/>
          <c:extLst>
            <c:ext xmlns:c16="http://schemas.microsoft.com/office/drawing/2014/chart" uri="{C3380CC4-5D6E-409C-BE32-E72D297353CC}">
              <c16:uniqueId val="{00000004-9A0A-44A4-8AFC-77ABB6A9A835}"/>
            </c:ext>
          </c:extLst>
        </c:ser>
        <c:ser>
          <c:idx val="6"/>
          <c:order val="5"/>
          <c:tx>
            <c:strRef>
              <c:f>'Log10(x+1) Scale (3)'!$J$11</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(3)'!$J$35:$J$43</c:f>
              <c:numCache>
                <c:formatCode>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yVal>
          <c:smooth val="1"/>
          <c:extLst>
            <c:ext xmlns:c16="http://schemas.microsoft.com/office/drawing/2014/chart" uri="{C3380CC4-5D6E-409C-BE32-E72D297353CC}">
              <c16:uniqueId val="{00000005-9A0A-44A4-8AFC-77ABB6A9A835}"/>
            </c:ext>
          </c:extLst>
        </c:ser>
        <c:ser>
          <c:idx val="7"/>
          <c:order val="6"/>
          <c:tx>
            <c:strRef>
              <c:f>'Log10(x+1) Scale (3)'!$K$11</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(3)'!$K$35:$K$43</c:f>
              <c:numCache>
                <c:formatCode>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yVal>
          <c:smooth val="1"/>
          <c:extLst>
            <c:ext xmlns:c16="http://schemas.microsoft.com/office/drawing/2014/chart" uri="{C3380CC4-5D6E-409C-BE32-E72D297353CC}">
              <c16:uniqueId val="{00000006-9A0A-44A4-8AFC-77ABB6A9A835}"/>
            </c:ext>
          </c:extLst>
        </c:ser>
        <c:ser>
          <c:idx val="8"/>
          <c:order val="7"/>
          <c:tx>
            <c:strRef>
              <c:f>'Log10(x+1) Scale (3)'!$L$11</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(3)'!$L$35:$L$43</c:f>
              <c:numCache>
                <c:formatCode>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yVal>
          <c:smooth val="1"/>
          <c:extLst>
            <c:ext xmlns:c16="http://schemas.microsoft.com/office/drawing/2014/chart" uri="{C3380CC4-5D6E-409C-BE32-E72D297353CC}">
              <c16:uniqueId val="{00000007-9A0A-44A4-8AFC-77ABB6A9A835}"/>
            </c:ext>
          </c:extLst>
        </c:ser>
        <c:ser>
          <c:idx val="9"/>
          <c:order val="8"/>
          <c:tx>
            <c:strRef>
              <c:f>'Log10(x+1) Scale (3)'!$M$11</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(3)'!$M$35:$M$43</c:f>
              <c:numCache>
                <c:formatCode>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yVal>
          <c:smooth val="1"/>
          <c:extLst>
            <c:ext xmlns:c16="http://schemas.microsoft.com/office/drawing/2014/chart" uri="{C3380CC4-5D6E-409C-BE32-E72D297353CC}">
              <c16:uniqueId val="{00000008-9A0A-44A4-8AFC-77ABB6A9A835}"/>
            </c:ext>
          </c:extLst>
        </c:ser>
        <c:ser>
          <c:idx val="1"/>
          <c:order val="9"/>
          <c:tx>
            <c:strRef>
              <c:f>'Log10(x+1) Scale (3)'!$N$11</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'Log10(x+1) Scale (3)'!$D$35:$D$43</c:f>
              <c:numCache>
                <c:formatCode>0.000</c:formatCode>
                <c:ptCount val="9"/>
                <c:pt idx="0">
                  <c:v>0</c:v>
                </c:pt>
                <c:pt idx="1">
                  <c:v>4.2743080715067547</c:v>
                </c:pt>
                <c:pt idx="2">
                  <c:v>8.6988245897012568</c:v>
                </c:pt>
                <c:pt idx="3">
                  <c:v>13.278828204853641</c:v>
                </c:pt>
                <c:pt idx="4">
                  <c:v>18.019783070441736</c:v>
                </c:pt>
                <c:pt idx="5">
                  <c:v>22.927345362135558</c:v>
                </c:pt>
                <c:pt idx="6">
                  <c:v>28.007370025873364</c:v>
                </c:pt>
                <c:pt idx="7">
                  <c:v>33.265917763079415</c:v>
                </c:pt>
                <c:pt idx="8">
                  <c:v>38.709262261357594</c:v>
                </c:pt>
              </c:numCache>
            </c:numRef>
          </c:xVal>
          <c:yVal>
            <c:numRef>
              <c:f>'Log10(x+1) Scale (3)'!$N$35:$N$43</c:f>
              <c:numCache>
                <c:formatCode>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yVal>
          <c:smooth val="1"/>
          <c:extLst>
            <c:ext xmlns:c16="http://schemas.microsoft.com/office/drawing/2014/chart" uri="{C3380CC4-5D6E-409C-BE32-E72D297353CC}">
              <c16:uniqueId val="{00000009-9A0A-44A4-8AFC-77ABB6A9A835}"/>
            </c:ext>
          </c:extLst>
        </c:ser>
        <c:dLbls>
          <c:showLegendKey val="0"/>
          <c:showVal val="0"/>
          <c:showCatName val="0"/>
          <c:showSerName val="0"/>
          <c:showPercent val="0"/>
          <c:showBubbleSize val="0"/>
        </c:dLbls>
        <c:axId val="764528136"/>
        <c:axId val="764524200"/>
      </c:scatterChart>
      <c:val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 (%)</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crossBetween val="midCat"/>
      </c:val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midCat"/>
      </c:valAx>
      <c:spPr>
        <a:noFill/>
        <a:ln w="12700" cmpd="sng">
          <a:solidFill>
            <a:schemeClr val="tx1"/>
          </a:solidFill>
        </a:ln>
        <a:effectLst/>
      </c:spPr>
    </c:plotArea>
    <c:legend>
      <c:legendPos val="r"/>
      <c:layout>
        <c:manualLayout>
          <c:xMode val="edge"/>
          <c:yMode val="edge"/>
          <c:x val="0.86947214189189381"/>
          <c:y val="0.26304407241767447"/>
          <c:w val="6.9833832182564476E-2"/>
          <c:h val="0.478160129672661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rgbClr val="FF0000"/>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56.xml"/></Relationships>
</file>

<file path=xl/chartsheets/sheet1.xml><?xml version="1.0" encoding="utf-8"?>
<chartsheet xmlns="http://schemas.openxmlformats.org/spreadsheetml/2006/main" xmlns:r="http://schemas.openxmlformats.org/officeDocument/2006/relationships">
  <sheetPr codeName="Chart11"/>
  <sheetViews>
    <sheetView zoomScale="12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20.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29.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35.xml.rels><?xml version="1.0" encoding="UTF-8" standalone="yes"?>
<Relationships xmlns="http://schemas.openxmlformats.org/package/2006/relationships"><Relationship Id="rId2" Type="http://schemas.openxmlformats.org/officeDocument/2006/relationships/chart" Target="../charts/chart25.xml"/><Relationship Id="rId1" Type="http://schemas.openxmlformats.org/officeDocument/2006/relationships/chart" Target="../charts/chart24.xml"/></Relationships>
</file>

<file path=xl/drawings/_rels/drawing38.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1.xml.rels><?xml version="1.0" encoding="UTF-8" standalone="yes"?>
<Relationships xmlns="http://schemas.openxmlformats.org/package/2006/relationships"><Relationship Id="rId2" Type="http://schemas.openxmlformats.org/officeDocument/2006/relationships/chart" Target="../charts/chart29.xml"/><Relationship Id="rId1" Type="http://schemas.openxmlformats.org/officeDocument/2006/relationships/chart" Target="../charts/chart28.xml"/></Relationships>
</file>

<file path=xl/drawings/_rels/drawing44.xml.rels><?xml version="1.0" encoding="UTF-8" standalone="yes"?>
<Relationships xmlns="http://schemas.openxmlformats.org/package/2006/relationships"><Relationship Id="rId2" Type="http://schemas.openxmlformats.org/officeDocument/2006/relationships/chart" Target="../charts/chart31.xml"/><Relationship Id="rId1" Type="http://schemas.openxmlformats.org/officeDocument/2006/relationships/chart" Target="../charts/chart30.xml"/></Relationships>
</file>

<file path=xl/drawings/_rels/drawing47.xml.rels><?xml version="1.0" encoding="UTF-8" standalone="yes"?>
<Relationships xmlns="http://schemas.openxmlformats.org/package/2006/relationships"><Relationship Id="rId2" Type="http://schemas.openxmlformats.org/officeDocument/2006/relationships/chart" Target="../charts/chart33.xml"/><Relationship Id="rId1" Type="http://schemas.openxmlformats.org/officeDocument/2006/relationships/chart" Target="../charts/chart32.xml"/></Relationships>
</file>

<file path=xl/drawings/_rels/drawing50.xml.rels><?xml version="1.0" encoding="UTF-8" standalone="yes"?>
<Relationships xmlns="http://schemas.openxmlformats.org/package/2006/relationships"><Relationship Id="rId2" Type="http://schemas.openxmlformats.org/officeDocument/2006/relationships/chart" Target="../charts/chart35.xml"/><Relationship Id="rId1" Type="http://schemas.openxmlformats.org/officeDocument/2006/relationships/chart" Target="../charts/chart34.xml"/></Relationships>
</file>

<file path=xl/drawings/_rels/drawing53.xml.rels><?xml version="1.0" encoding="UTF-8" standalone="yes"?>
<Relationships xmlns="http://schemas.openxmlformats.org/package/2006/relationships"><Relationship Id="rId2" Type="http://schemas.openxmlformats.org/officeDocument/2006/relationships/chart" Target="../charts/chart37.xml"/><Relationship Id="rId1" Type="http://schemas.openxmlformats.org/officeDocument/2006/relationships/chart" Target="../charts/chart36.xml"/></Relationships>
</file>

<file path=xl/drawings/_rels/drawing56.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7</xdr:col>
      <xdr:colOff>33129</xdr:colOff>
      <xdr:row>11</xdr:row>
      <xdr:rowOff>8281</xdr:rowOff>
    </xdr:from>
    <xdr:to>
      <xdr:col>12</xdr:col>
      <xdr:colOff>318654</xdr:colOff>
      <xdr:row>25</xdr:row>
      <xdr:rowOff>166254</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219486</xdr:colOff>
      <xdr:row>27</xdr:row>
      <xdr:rowOff>82829</xdr:rowOff>
    </xdr:from>
    <xdr:to>
      <xdr:col>13</xdr:col>
      <xdr:colOff>28989</xdr:colOff>
      <xdr:row>39</xdr:row>
      <xdr:rowOff>81587</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175493</xdr:colOff>
      <xdr:row>42</xdr:row>
      <xdr:rowOff>18473</xdr:rowOff>
    </xdr:from>
    <xdr:to>
      <xdr:col>8</xdr:col>
      <xdr:colOff>107370</xdr:colOff>
      <xdr:row>58</xdr:row>
      <xdr:rowOff>13855</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a:stretch>
          <a:fillRect/>
        </a:stretch>
      </xdr:blipFill>
      <xdr:spPr>
        <a:xfrm>
          <a:off x="1584038" y="14353309"/>
          <a:ext cx="4065150" cy="2951019"/>
        </a:xfrm>
        <a:prstGeom prst="rect">
          <a:avLst/>
        </a:prstGeom>
      </xdr:spPr>
    </xdr:pic>
    <xdr:clientData/>
  </xdr:twoCellAnchor>
  <xdr:twoCellAnchor>
    <xdr:from>
      <xdr:col>10</xdr:col>
      <xdr:colOff>551089</xdr:colOff>
      <xdr:row>0</xdr:row>
      <xdr:rowOff>585106</xdr:rowOff>
    </xdr:from>
    <xdr:to>
      <xdr:col>15</xdr:col>
      <xdr:colOff>163285</xdr:colOff>
      <xdr:row>1</xdr:row>
      <xdr:rowOff>1142999</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7905750" y="585106"/>
          <a:ext cx="2979964" cy="239485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lnSpc>
              <a:spcPts val="1900"/>
            </a:lnSpc>
          </a:pPr>
          <a:r>
            <a:rPr lang="en-US" sz="1100" b="1">
              <a:solidFill>
                <a:srgbClr val="FF0000"/>
              </a:solidFill>
              <a:latin typeface="Comic Sans MS" panose="030F0702030302020204" pitchFamily="66" charset="0"/>
            </a:rPr>
            <a:t>IF</a:t>
          </a:r>
          <a:r>
            <a:rPr lang="en-US" sz="1100" b="1" baseline="0">
              <a:solidFill>
                <a:srgbClr val="FF0000"/>
              </a:solidFill>
              <a:latin typeface="Comic Sans MS" panose="030F0702030302020204" pitchFamily="66" charset="0"/>
            </a:rPr>
            <a:t> THE TARGET MEAN AND TARGET STANDARD DEVIAITON WERE DERIVED FROM TRANSFORMED DATA, THEN THE EXPERIMENTAL POWER SHOULD BE ESTIMATED FROM THE INVERSE TRANSFORMED SCALES FOUND ON THE SCALE SPREADSHEETS FOR THE APPROPRIATE TRANSFORMATION</a:t>
          </a:r>
          <a:endParaRPr lang="en-US" sz="1100" b="1">
            <a:solidFill>
              <a:srgbClr val="FF0000"/>
            </a:solidFill>
            <a:latin typeface="Comic Sans MS" panose="030F0702030302020204" pitchFamily="66" charset="0"/>
          </a:endParaRP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166ECACD-ED0A-4648-B78A-E2CF0C0A63D7}"/>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83DF7ED4-E0C3-4510-8232-5F11DBAB82FA}"/>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0.404</cdr:x>
      <cdr:y>0.10449</cdr:y>
    </cdr:from>
    <cdr:to>
      <cdr:x>0.40413</cdr:x>
      <cdr:y>0.85876</cdr:y>
    </cdr:to>
    <cdr:cxnSp macro="">
      <cdr:nvCxnSpPr>
        <cdr:cNvPr id="9" name="Straight Arrow Connector 8">
          <a:extLst xmlns:a="http://schemas.openxmlformats.org/drawingml/2006/main">
            <a:ext uri="{FF2B5EF4-FFF2-40B4-BE49-F238E27FC236}">
              <a16:creationId xmlns:a16="http://schemas.microsoft.com/office/drawing/2014/main" id="{C3211933-D297-4C36-ACBF-CB172CF5310E}"/>
            </a:ext>
          </a:extLst>
        </cdr:cNvPr>
        <cdr:cNvCxnSpPr/>
      </cdr:nvCxnSpPr>
      <cdr:spPr>
        <a:xfrm xmlns:a="http://schemas.openxmlformats.org/drawingml/2006/main" flipH="1">
          <a:off x="3112570" y="455698"/>
          <a:ext cx="1001" cy="328944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0.35127</cdr:x>
      <cdr:y>0.18912</cdr:y>
    </cdr:from>
    <cdr:to>
      <cdr:x>0.35234</cdr:x>
      <cdr:y>0.85727</cdr:y>
    </cdr:to>
    <cdr:cxnSp macro="">
      <cdr:nvCxnSpPr>
        <cdr:cNvPr id="10" name="Straight Arrow Connector 9">
          <a:extLst xmlns:a="http://schemas.openxmlformats.org/drawingml/2006/main">
            <a:ext uri="{FF2B5EF4-FFF2-40B4-BE49-F238E27FC236}">
              <a16:creationId xmlns:a16="http://schemas.microsoft.com/office/drawing/2014/main" id="{82C05F28-4B05-4294-8471-F5D92116587B}"/>
            </a:ext>
          </a:extLst>
        </cdr:cNvPr>
        <cdr:cNvCxnSpPr/>
      </cdr:nvCxnSpPr>
      <cdr:spPr>
        <a:xfrm xmlns:a="http://schemas.openxmlformats.org/drawingml/2006/main" flipH="1">
          <a:off x="2706297" y="824766"/>
          <a:ext cx="8243" cy="2913870"/>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11.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96224</xdr:colOff>
      <xdr:row>27</xdr:row>
      <xdr:rowOff>34756</xdr:rowOff>
    </xdr:from>
    <xdr:to>
      <xdr:col>26</xdr:col>
      <xdr:colOff>218144</xdr:colOff>
      <xdr:row>50</xdr:row>
      <xdr:rowOff>34409</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230605</xdr:colOff>
      <xdr:row>0</xdr:row>
      <xdr:rowOff>0</xdr:rowOff>
    </xdr:from>
    <xdr:to>
      <xdr:col>1</xdr:col>
      <xdr:colOff>625163</xdr:colOff>
      <xdr:row>9</xdr:row>
      <xdr:rowOff>174880</xdr:rowOff>
    </xdr:to>
    <xdr:sp macro="" textlink="">
      <xdr:nvSpPr>
        <xdr:cNvPr id="4" name="Right Arrow 3">
          <a:extLst>
            <a:ext uri="{FF2B5EF4-FFF2-40B4-BE49-F238E27FC236}">
              <a16:creationId xmlns:a16="http://schemas.microsoft.com/office/drawing/2014/main" id="{00000000-0008-0000-0600-000004000000}"/>
            </a:ext>
          </a:extLst>
        </xdr:cNvPr>
        <xdr:cNvSpPr/>
      </xdr:nvSpPr>
      <xdr:spPr>
        <a:xfrm rot="3404200">
          <a:off x="119865" y="722345"/>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2.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9B7BA6A4-ACAF-4852-A1DC-EB3D3894BC6C}"/>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C1F64237-DC3C-49CA-B832-36E3C3D186CB}"/>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0.36861</cdr:x>
      <cdr:y>0.10198</cdr:y>
    </cdr:from>
    <cdr:to>
      <cdr:x>0.36873</cdr:x>
      <cdr:y>0.85625</cdr:y>
    </cdr:to>
    <cdr:cxnSp macro="">
      <cdr:nvCxnSpPr>
        <cdr:cNvPr id="9" name="Straight Arrow Connector 8">
          <a:extLst xmlns:a="http://schemas.openxmlformats.org/drawingml/2006/main">
            <a:ext uri="{FF2B5EF4-FFF2-40B4-BE49-F238E27FC236}">
              <a16:creationId xmlns:a16="http://schemas.microsoft.com/office/drawing/2014/main" id="{C872C1F6-5BEE-4B4C-B5DA-70B663F9935E}"/>
            </a:ext>
          </a:extLst>
        </cdr:cNvPr>
        <cdr:cNvCxnSpPr/>
      </cdr:nvCxnSpPr>
      <cdr:spPr>
        <a:xfrm xmlns:a="http://schemas.openxmlformats.org/drawingml/2006/main" flipH="1">
          <a:off x="2845469" y="442565"/>
          <a:ext cx="1003" cy="3273202"/>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0.33142</cdr:x>
      <cdr:y>0.1882</cdr:y>
    </cdr:from>
    <cdr:to>
      <cdr:x>0.33249</cdr:x>
      <cdr:y>0.85635</cdr:y>
    </cdr:to>
    <cdr:cxnSp macro="">
      <cdr:nvCxnSpPr>
        <cdr:cNvPr id="10" name="Straight Arrow Connector 9">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558444" y="816724"/>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13.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7A55B7AF-896C-499F-BDA3-0CE5719B8316}"/>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C84CD1AF-7FD3-41D1-BA4A-F1807CA8E3FD}"/>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0.34495</cdr:x>
      <cdr:y>0.10361</cdr:y>
    </cdr:from>
    <cdr:to>
      <cdr:x>0.34507</cdr:x>
      <cdr:y>0.85415</cdr:y>
    </cdr:to>
    <cdr:cxnSp macro="">
      <cdr:nvCxnSpPr>
        <cdr:cNvPr id="11" name="Straight Arrow Connector 10">
          <a:extLst xmlns:a="http://schemas.openxmlformats.org/drawingml/2006/main">
            <a:ext uri="{FF2B5EF4-FFF2-40B4-BE49-F238E27FC236}">
              <a16:creationId xmlns:a16="http://schemas.microsoft.com/office/drawing/2014/main" id="{C872C1F6-5BEE-4B4C-B5DA-70B663F9935E}"/>
            </a:ext>
          </a:extLst>
        </cdr:cNvPr>
        <cdr:cNvCxnSpPr/>
      </cdr:nvCxnSpPr>
      <cdr:spPr>
        <a:xfrm xmlns:a="http://schemas.openxmlformats.org/drawingml/2006/main" flipH="1">
          <a:off x="2657641" y="451853"/>
          <a:ext cx="927" cy="3273201"/>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0.30754</cdr:x>
      <cdr:y>0.18695</cdr:y>
    </cdr:from>
    <cdr:to>
      <cdr:x>0.30861</cdr:x>
      <cdr:y>0.8518</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369386" y="815307"/>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14.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210553</xdr:colOff>
      <xdr:row>0</xdr:row>
      <xdr:rowOff>0</xdr:rowOff>
    </xdr:from>
    <xdr:to>
      <xdr:col>1</xdr:col>
      <xdr:colOff>605111</xdr:colOff>
      <xdr:row>9</xdr:row>
      <xdr:rowOff>174880</xdr:rowOff>
    </xdr:to>
    <xdr:sp macro="" textlink="">
      <xdr:nvSpPr>
        <xdr:cNvPr id="4" name="Right Arrow 3">
          <a:extLst>
            <a:ext uri="{FF2B5EF4-FFF2-40B4-BE49-F238E27FC236}">
              <a16:creationId xmlns:a16="http://schemas.microsoft.com/office/drawing/2014/main" id="{00000000-0008-0000-0700-000004000000}"/>
            </a:ext>
          </a:extLst>
        </xdr:cNvPr>
        <xdr:cNvSpPr/>
      </xdr:nvSpPr>
      <xdr:spPr>
        <a:xfrm rot="3404200">
          <a:off x="99813" y="722345"/>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5.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1BA1CECE-E640-418B-801F-C875B0E0C035}"/>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565DC590-105E-43EC-949C-72619C3D9F50}"/>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0.3946</cdr:x>
      <cdr:y>0.18788</cdr:y>
    </cdr:from>
    <cdr:to>
      <cdr:x>0.39567</cdr:x>
      <cdr:y>0.85603</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046162" y="815306"/>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0.446</cdr:x>
      <cdr:y>0.10412</cdr:y>
    </cdr:from>
    <cdr:to>
      <cdr:x>0.44825</cdr:x>
      <cdr:y>0.85854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442941" y="451852"/>
          <a:ext cx="17341" cy="3273825"/>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16.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3FEA5DF1-34C8-41E4-92E2-C80FB6F83115}"/>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9586EBA3-0444-4028-A4BA-1C2A96EC5D6C}"/>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0.36773</cdr:x>
      <cdr:y>0.18982</cdr:y>
    </cdr:from>
    <cdr:to>
      <cdr:x>0.3688</cdr:x>
      <cdr:y>0.85467</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833103" y="827839"/>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0.41923</cdr:x>
      <cdr:y>0.10074</cdr:y>
    </cdr:from>
    <cdr:to>
      <cdr:x>0.42022</cdr:x>
      <cdr:y>0.85992</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229883" y="439320"/>
          <a:ext cx="7643" cy="331085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17.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180475</xdr:colOff>
      <xdr:row>0</xdr:row>
      <xdr:rowOff>20053</xdr:rowOff>
    </xdr:from>
    <xdr:to>
      <xdr:col>1</xdr:col>
      <xdr:colOff>575033</xdr:colOff>
      <xdr:row>9</xdr:row>
      <xdr:rowOff>194933</xdr:rowOff>
    </xdr:to>
    <xdr:sp macro="" textlink="">
      <xdr:nvSpPr>
        <xdr:cNvPr id="4" name="Right Arrow 3">
          <a:extLst>
            <a:ext uri="{FF2B5EF4-FFF2-40B4-BE49-F238E27FC236}">
              <a16:creationId xmlns:a16="http://schemas.microsoft.com/office/drawing/2014/main" id="{00000000-0008-0000-0800-000004000000}"/>
            </a:ext>
          </a:extLst>
        </xdr:cNvPr>
        <xdr:cNvSpPr/>
      </xdr:nvSpPr>
      <xdr:spPr>
        <a:xfrm rot="3404200">
          <a:off x="69735" y="742398"/>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8.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74658348-E464-475A-9748-F599708EAD2A}"/>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0CFEB45B-F7F6-467B-9FB9-69D6D2BEE18E}"/>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0.41733</cdr:x>
      <cdr:y>0.18499</cdr:y>
    </cdr:from>
    <cdr:to>
      <cdr:x>0.4184</cdr:x>
      <cdr:y>0.85314</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221622" y="802774"/>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0.47036</cdr:x>
      <cdr:y>0.10124</cdr:y>
    </cdr:from>
    <cdr:to>
      <cdr:x>0.47422</cdr:x>
      <cdr:y>0.85854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630935" y="439320"/>
          <a:ext cx="29873" cy="328635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19.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B908B2C8-D6CC-4DEF-AF1F-93FA48B7D8F5}"/>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9EF722DE-30B6-430A-8165-F9493DDB2E6C}"/>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0.38562</cdr:x>
      <cdr:y>0.18695</cdr:y>
    </cdr:from>
    <cdr:to>
      <cdr:x>0.3867</cdr:x>
      <cdr:y>0.8518</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970964" y="815306"/>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0.43875</cdr:x>
      <cdr:y>0.10074</cdr:y>
    </cdr:from>
    <cdr:to>
      <cdr:x>0.43974</cdr:x>
      <cdr:y>0.85992</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380277" y="439320"/>
          <a:ext cx="7644" cy="331085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2.xml><?xml version="1.0" encoding="utf-8"?>
<xdr:wsDr xmlns:xdr="http://schemas.openxmlformats.org/drawingml/2006/spreadsheetDrawing" xmlns:a="http://schemas.openxmlformats.org/drawingml/2006/main">
  <xdr:twoCellAnchor>
    <xdr:from>
      <xdr:col>1</xdr:col>
      <xdr:colOff>209549</xdr:colOff>
      <xdr:row>29</xdr:row>
      <xdr:rowOff>100011</xdr:rowOff>
    </xdr:from>
    <xdr:to>
      <xdr:col>4</xdr:col>
      <xdr:colOff>342900</xdr:colOff>
      <xdr:row>56</xdr:row>
      <xdr:rowOff>133350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250658</xdr:colOff>
      <xdr:row>0</xdr:row>
      <xdr:rowOff>20054</xdr:rowOff>
    </xdr:from>
    <xdr:to>
      <xdr:col>1</xdr:col>
      <xdr:colOff>645216</xdr:colOff>
      <xdr:row>9</xdr:row>
      <xdr:rowOff>194934</xdr:rowOff>
    </xdr:to>
    <xdr:sp macro="" textlink="">
      <xdr:nvSpPr>
        <xdr:cNvPr id="4" name="Right Arrow 3">
          <a:extLst>
            <a:ext uri="{FF2B5EF4-FFF2-40B4-BE49-F238E27FC236}">
              <a16:creationId xmlns:a16="http://schemas.microsoft.com/office/drawing/2014/main" id="{00000000-0008-0000-0900-000004000000}"/>
            </a:ext>
          </a:extLst>
        </xdr:cNvPr>
        <xdr:cNvSpPr/>
      </xdr:nvSpPr>
      <xdr:spPr>
        <a:xfrm rot="3404200">
          <a:off x="139918" y="742399"/>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1.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DB1BDDDE-06B1-4F66-9D63-E51E1317D8D2}"/>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9BFD1B3C-637A-42A4-9D78-30ECFC4095FD}"/>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0.44331</cdr:x>
      <cdr:y>0.18788</cdr:y>
    </cdr:from>
    <cdr:to>
      <cdr:x>0.44438</cdr:x>
      <cdr:y>0.85603</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422148" y="815306"/>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0.50445</cdr:x>
      <cdr:y>0.10124</cdr:y>
    </cdr:from>
    <cdr:to>
      <cdr:x>0.50832</cdr:x>
      <cdr:y>0.86143</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894126" y="439319"/>
          <a:ext cx="29873" cy="3298891"/>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22.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3C1353C4-057C-43D0-AC6E-E054F3234F7A}"/>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502ABEE9-042F-4AA9-9DDC-E4C58A0443C0}"/>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0.41328</cdr:x>
      <cdr:y>0.18982</cdr:y>
    </cdr:from>
    <cdr:to>
      <cdr:x>0.41435</cdr:x>
      <cdr:y>0.85467</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184023" y="827839"/>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0.46966</cdr:x>
      <cdr:y>0.10074</cdr:y>
    </cdr:from>
    <cdr:to>
      <cdr:x>0.47065</cdr:x>
      <cdr:y>0.85992</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618402" y="439320"/>
          <a:ext cx="7644" cy="331085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200526</xdr:colOff>
      <xdr:row>0</xdr:row>
      <xdr:rowOff>20053</xdr:rowOff>
    </xdr:from>
    <xdr:to>
      <xdr:col>1</xdr:col>
      <xdr:colOff>595084</xdr:colOff>
      <xdr:row>9</xdr:row>
      <xdr:rowOff>194933</xdr:rowOff>
    </xdr:to>
    <xdr:sp macro="" textlink="">
      <xdr:nvSpPr>
        <xdr:cNvPr id="4" name="Right Arrow 3">
          <a:extLst>
            <a:ext uri="{FF2B5EF4-FFF2-40B4-BE49-F238E27FC236}">
              <a16:creationId xmlns:a16="http://schemas.microsoft.com/office/drawing/2014/main" id="{00000000-0008-0000-0A00-000004000000}"/>
            </a:ext>
          </a:extLst>
        </xdr:cNvPr>
        <xdr:cNvSpPr/>
      </xdr:nvSpPr>
      <xdr:spPr>
        <a:xfrm rot="3404200">
          <a:off x="89786" y="742398"/>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4.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46FF60BA-0CD7-45C0-B3A8-3B4D20F1EAA0}"/>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BF16C533-B38A-4002-8830-255C8472B39A}"/>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0.44169</cdr:x>
      <cdr:y>0.1821</cdr:y>
    </cdr:from>
    <cdr:to>
      <cdr:x>0.44276</cdr:x>
      <cdr:y>0.85025</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409616" y="790241"/>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0.50445</cdr:x>
      <cdr:y>0.09835</cdr:y>
    </cdr:from>
    <cdr:to>
      <cdr:x>0.50994</cdr:x>
      <cdr:y>0.85565</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894126" y="426787"/>
          <a:ext cx="42406" cy="328635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25.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5DDB713B-DBB8-48C0-A37B-568FDAB60DBA}"/>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A98035CD-9C28-4EB5-9D7B-900DF77FC991}"/>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0.41165</cdr:x>
      <cdr:y>0.18982</cdr:y>
    </cdr:from>
    <cdr:to>
      <cdr:x>0.41272</cdr:x>
      <cdr:y>0.85467</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171490" y="827840"/>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0.46414</cdr:x>
      <cdr:y>0.10361</cdr:y>
    </cdr:from>
    <cdr:to>
      <cdr:x>0.46641</cdr:x>
      <cdr:y>0.85704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575914" y="451853"/>
          <a:ext cx="17422" cy="3285793"/>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26.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190500</xdr:colOff>
      <xdr:row>0</xdr:row>
      <xdr:rowOff>40106</xdr:rowOff>
    </xdr:from>
    <xdr:to>
      <xdr:col>1</xdr:col>
      <xdr:colOff>585058</xdr:colOff>
      <xdr:row>10</xdr:row>
      <xdr:rowOff>14459</xdr:rowOff>
    </xdr:to>
    <xdr:sp macro="" textlink="">
      <xdr:nvSpPr>
        <xdr:cNvPr id="4" name="Right Arrow 3">
          <a:extLst>
            <a:ext uri="{FF2B5EF4-FFF2-40B4-BE49-F238E27FC236}">
              <a16:creationId xmlns:a16="http://schemas.microsoft.com/office/drawing/2014/main" id="{00000000-0008-0000-0B00-000004000000}"/>
            </a:ext>
          </a:extLst>
        </xdr:cNvPr>
        <xdr:cNvSpPr/>
      </xdr:nvSpPr>
      <xdr:spPr>
        <a:xfrm rot="3404200">
          <a:off x="79760" y="762451"/>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7.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291EF9C3-5C6B-4E0F-BD0C-C1E7BE55EEF6}"/>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11C5FEF1-937F-4670-9838-96E715D98157}"/>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0.34372</cdr:x>
      <cdr:y>0.18838</cdr:y>
    </cdr:from>
    <cdr:to>
      <cdr:x>0.34597</cdr:x>
      <cdr:y>0.86164</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2653369" y="852905"/>
          <a:ext cx="17341" cy="3048233"/>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0.37944</cdr:x>
      <cdr:y>0.10257</cdr:y>
    </cdr:from>
    <cdr:to>
      <cdr:x>0.38655</cdr:x>
      <cdr:y>0.85888</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2929093" y="464386"/>
          <a:ext cx="54939" cy="342421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28.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8717176C-BE76-4555-A4F5-7FBAA33FE50B}"/>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B69FDA7D-14CC-4BD2-AD06-57981ABF2DC7}"/>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0.32218</cdr:x>
      <cdr:y>0.18369</cdr:y>
    </cdr:from>
    <cdr:to>
      <cdr:x>0.32424</cdr:x>
      <cdr:y>0.85909</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482181" y="842547"/>
          <a:ext cx="15904" cy="3097830"/>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0.35904</cdr:x>
      <cdr:y>0.10398</cdr:y>
    </cdr:from>
    <cdr:to>
      <cdr:x>0.36329</cdr:x>
      <cdr:y>0.85861</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2766166" y="476919"/>
          <a:ext cx="32709" cy="3461253"/>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29.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120316</xdr:colOff>
      <xdr:row>0</xdr:row>
      <xdr:rowOff>20054</xdr:rowOff>
    </xdr:from>
    <xdr:to>
      <xdr:col>1</xdr:col>
      <xdr:colOff>514874</xdr:colOff>
      <xdr:row>9</xdr:row>
      <xdr:rowOff>194934</xdr:rowOff>
    </xdr:to>
    <xdr:sp macro="" textlink="">
      <xdr:nvSpPr>
        <xdr:cNvPr id="4" name="Right Arrow 3">
          <a:extLst>
            <a:ext uri="{FF2B5EF4-FFF2-40B4-BE49-F238E27FC236}">
              <a16:creationId xmlns:a16="http://schemas.microsoft.com/office/drawing/2014/main" id="{00000000-0008-0000-0C00-000004000000}"/>
            </a:ext>
          </a:extLst>
        </xdr:cNvPr>
        <xdr:cNvSpPr/>
      </xdr:nvSpPr>
      <xdr:spPr>
        <a:xfrm rot="3404200">
          <a:off x="9576" y="742399"/>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c:userShapes xmlns:c="http://schemas.openxmlformats.org/drawingml/2006/chart">
  <cdr:relSizeAnchor xmlns:cdr="http://schemas.openxmlformats.org/drawingml/2006/chartDrawing">
    <cdr:from>
      <cdr:x>0.28743</cdr:x>
      <cdr:y>0.20276</cdr:y>
    </cdr:from>
    <cdr:to>
      <cdr:x>0.77085</cdr:x>
      <cdr:y>0.85487</cdr:y>
    </cdr:to>
    <cdr:sp macro="" textlink="">
      <cdr:nvSpPr>
        <cdr:cNvPr id="8" name="Freeform: Shape 7">
          <a:extLst xmlns:a="http://schemas.openxmlformats.org/drawingml/2006/main">
            <a:ext uri="{FF2B5EF4-FFF2-40B4-BE49-F238E27FC236}">
              <a16:creationId xmlns:a16="http://schemas.microsoft.com/office/drawing/2014/main" id="{D1BA2477-4A7D-4EAB-B363-6F7854915C68}"/>
            </a:ext>
          </a:extLst>
        </cdr:cNvPr>
        <cdr:cNvSpPr/>
      </cdr:nvSpPr>
      <cdr:spPr>
        <a:xfrm xmlns:a="http://schemas.openxmlformats.org/drawingml/2006/main">
          <a:off x="2073592" y="1049648"/>
          <a:ext cx="3487615" cy="3375880"/>
        </a:xfrm>
        <a:custGeom xmlns:a="http://schemas.openxmlformats.org/drawingml/2006/main">
          <a:avLst/>
          <a:gdLst>
            <a:gd name="connsiteX0" fmla="*/ 0 w 1005192"/>
            <a:gd name="connsiteY0" fmla="*/ 1592904 h 1592904"/>
            <a:gd name="connsiteX1" fmla="*/ 1005192 w 1005192"/>
            <a:gd name="connsiteY1" fmla="*/ 0 h 1592904"/>
            <a:gd name="connsiteX0" fmla="*/ 0 w 1005192"/>
            <a:gd name="connsiteY0" fmla="*/ 1592904 h 1592904"/>
            <a:gd name="connsiteX1" fmla="*/ 986206 w 1005192"/>
            <a:gd name="connsiteY1" fmla="*/ 36060 h 1592904"/>
            <a:gd name="connsiteX2" fmla="*/ 1005192 w 1005192"/>
            <a:gd name="connsiteY2" fmla="*/ 0 h 1592904"/>
            <a:gd name="connsiteX0" fmla="*/ 0 w 1005192"/>
            <a:gd name="connsiteY0" fmla="*/ 1592904 h 1592904"/>
            <a:gd name="connsiteX1" fmla="*/ 899415 w 1005192"/>
            <a:gd name="connsiteY1" fmla="*/ 91353 h 1592904"/>
            <a:gd name="connsiteX2" fmla="*/ 1005192 w 1005192"/>
            <a:gd name="connsiteY2" fmla="*/ 0 h 1592904"/>
            <a:gd name="connsiteX0" fmla="*/ 0 w 1417449"/>
            <a:gd name="connsiteY0" fmla="*/ 1592904 h 1592904"/>
            <a:gd name="connsiteX1" fmla="*/ 1417449 w 1417449"/>
            <a:gd name="connsiteY1" fmla="*/ 697170 h 1592904"/>
            <a:gd name="connsiteX2" fmla="*/ 1005192 w 1417449"/>
            <a:gd name="connsiteY2" fmla="*/ 0 h 1592904"/>
            <a:gd name="connsiteX0" fmla="*/ 0 w 1005192"/>
            <a:gd name="connsiteY0" fmla="*/ 1592904 h 1592904"/>
            <a:gd name="connsiteX1" fmla="*/ 473595 w 1005192"/>
            <a:gd name="connsiteY1" fmla="*/ 1043351 h 1592904"/>
            <a:gd name="connsiteX2" fmla="*/ 1005192 w 1005192"/>
            <a:gd name="connsiteY2" fmla="*/ 0 h 1592904"/>
            <a:gd name="connsiteX0" fmla="*/ 0 w 1005192"/>
            <a:gd name="connsiteY0" fmla="*/ 1592904 h 1592904"/>
            <a:gd name="connsiteX1" fmla="*/ 473595 w 1005192"/>
            <a:gd name="connsiteY1" fmla="*/ 1043351 h 1592904"/>
            <a:gd name="connsiteX2" fmla="*/ 1005192 w 1005192"/>
            <a:gd name="connsiteY2"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1005192 w 1005192"/>
            <a:gd name="connsiteY3"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31097"/>
            <a:gd name="connsiteY0" fmla="*/ 1634999 h 1634999"/>
            <a:gd name="connsiteX1" fmla="*/ 294589 w 1031097"/>
            <a:gd name="connsiteY1" fmla="*/ 1388355 h 1634999"/>
            <a:gd name="connsiteX2" fmla="*/ 473595 w 1031097"/>
            <a:gd name="connsiteY2" fmla="*/ 1085446 h 1634999"/>
            <a:gd name="connsiteX3" fmla="*/ 666164 w 1031097"/>
            <a:gd name="connsiteY3" fmla="*/ 628679 h 1634999"/>
            <a:gd name="connsiteX4" fmla="*/ 1005192 w 1031097"/>
            <a:gd name="connsiteY4" fmla="*/ 42095 h 1634999"/>
            <a:gd name="connsiteX5" fmla="*/ 1007904 w 1031097"/>
            <a:gd name="connsiteY5" fmla="*/ 46903 h 1634999"/>
            <a:gd name="connsiteX0" fmla="*/ 0 w 1357781"/>
            <a:gd name="connsiteY0" fmla="*/ 1603054 h 1603054"/>
            <a:gd name="connsiteX1" fmla="*/ 294589 w 1357781"/>
            <a:gd name="connsiteY1" fmla="*/ 1356410 h 1603054"/>
            <a:gd name="connsiteX2" fmla="*/ 473595 w 1357781"/>
            <a:gd name="connsiteY2" fmla="*/ 1053501 h 1603054"/>
            <a:gd name="connsiteX3" fmla="*/ 666164 w 1357781"/>
            <a:gd name="connsiteY3" fmla="*/ 596734 h 1603054"/>
            <a:gd name="connsiteX4" fmla="*/ 1005192 w 1357781"/>
            <a:gd name="connsiteY4" fmla="*/ 10150 h 1603054"/>
            <a:gd name="connsiteX5" fmla="*/ 1357781 w 1357781"/>
            <a:gd name="connsiteY5" fmla="*/ 543846 h 1603054"/>
            <a:gd name="connsiteX0" fmla="*/ 0 w 1382393"/>
            <a:gd name="connsiteY0" fmla="*/ 1603054 h 1603054"/>
            <a:gd name="connsiteX1" fmla="*/ 294589 w 1382393"/>
            <a:gd name="connsiteY1" fmla="*/ 1356410 h 1603054"/>
            <a:gd name="connsiteX2" fmla="*/ 473595 w 1382393"/>
            <a:gd name="connsiteY2" fmla="*/ 1053501 h 1603054"/>
            <a:gd name="connsiteX3" fmla="*/ 666164 w 1382393"/>
            <a:gd name="connsiteY3" fmla="*/ 596734 h 1603054"/>
            <a:gd name="connsiteX4" fmla="*/ 1005192 w 1382393"/>
            <a:gd name="connsiteY4" fmla="*/ 10150 h 1603054"/>
            <a:gd name="connsiteX5" fmla="*/ 1357781 w 1382393"/>
            <a:gd name="connsiteY5" fmla="*/ 543846 h 1603054"/>
            <a:gd name="connsiteX6" fmla="*/ 1352357 w 1382393"/>
            <a:gd name="connsiteY6" fmla="*/ 541441 h 1603054"/>
            <a:gd name="connsiteX0" fmla="*/ 0 w 1588325"/>
            <a:gd name="connsiteY0" fmla="*/ 1603054 h 1603054"/>
            <a:gd name="connsiteX1" fmla="*/ 294589 w 1588325"/>
            <a:gd name="connsiteY1" fmla="*/ 1356410 h 1603054"/>
            <a:gd name="connsiteX2" fmla="*/ 473595 w 1588325"/>
            <a:gd name="connsiteY2" fmla="*/ 1053501 h 1603054"/>
            <a:gd name="connsiteX3" fmla="*/ 666164 w 1588325"/>
            <a:gd name="connsiteY3" fmla="*/ 596734 h 1603054"/>
            <a:gd name="connsiteX4" fmla="*/ 1005192 w 1588325"/>
            <a:gd name="connsiteY4" fmla="*/ 10150 h 1603054"/>
            <a:gd name="connsiteX5" fmla="*/ 1357781 w 1588325"/>
            <a:gd name="connsiteY5" fmla="*/ 543846 h 1603054"/>
            <a:gd name="connsiteX6" fmla="*/ 1588320 w 1588325"/>
            <a:gd name="connsiteY6" fmla="*/ 1089561 h 1603054"/>
            <a:gd name="connsiteX0" fmla="*/ 0 w 1605396"/>
            <a:gd name="connsiteY0" fmla="*/ 1603054 h 1603054"/>
            <a:gd name="connsiteX1" fmla="*/ 294589 w 1605396"/>
            <a:gd name="connsiteY1" fmla="*/ 1356410 h 1603054"/>
            <a:gd name="connsiteX2" fmla="*/ 473595 w 1605396"/>
            <a:gd name="connsiteY2" fmla="*/ 1053501 h 1603054"/>
            <a:gd name="connsiteX3" fmla="*/ 666164 w 1605396"/>
            <a:gd name="connsiteY3" fmla="*/ 596734 h 1603054"/>
            <a:gd name="connsiteX4" fmla="*/ 1005192 w 1605396"/>
            <a:gd name="connsiteY4" fmla="*/ 10150 h 1603054"/>
            <a:gd name="connsiteX5" fmla="*/ 1357781 w 1605396"/>
            <a:gd name="connsiteY5" fmla="*/ 543846 h 1603054"/>
            <a:gd name="connsiteX6" fmla="*/ 1588320 w 1605396"/>
            <a:gd name="connsiteY6" fmla="*/ 1089561 h 1603054"/>
            <a:gd name="connsiteX7" fmla="*/ 1588320 w 1605396"/>
            <a:gd name="connsiteY7" fmla="*/ 1091966 h 1603054"/>
            <a:gd name="connsiteX0" fmla="*/ 0 w 2030413"/>
            <a:gd name="connsiteY0" fmla="*/ 1603054 h 1603054"/>
            <a:gd name="connsiteX1" fmla="*/ 294589 w 2030413"/>
            <a:gd name="connsiteY1" fmla="*/ 1356410 h 1603054"/>
            <a:gd name="connsiteX2" fmla="*/ 473595 w 2030413"/>
            <a:gd name="connsiteY2" fmla="*/ 1053501 h 1603054"/>
            <a:gd name="connsiteX3" fmla="*/ 666164 w 2030413"/>
            <a:gd name="connsiteY3" fmla="*/ 596734 h 1603054"/>
            <a:gd name="connsiteX4" fmla="*/ 1005192 w 2030413"/>
            <a:gd name="connsiteY4" fmla="*/ 10150 h 1603054"/>
            <a:gd name="connsiteX5" fmla="*/ 1357781 w 2030413"/>
            <a:gd name="connsiteY5" fmla="*/ 543846 h 1603054"/>
            <a:gd name="connsiteX6" fmla="*/ 1588320 w 2030413"/>
            <a:gd name="connsiteY6" fmla="*/ 1089561 h 1603054"/>
            <a:gd name="connsiteX7" fmla="*/ 2030413 w 2030413"/>
            <a:gd name="connsiteY7" fmla="*/ 1594409 h 1603054"/>
            <a:gd name="connsiteX0" fmla="*/ 0 w 2064760"/>
            <a:gd name="connsiteY0" fmla="*/ 1603054 h 1631122"/>
            <a:gd name="connsiteX1" fmla="*/ 294589 w 2064760"/>
            <a:gd name="connsiteY1" fmla="*/ 1356410 h 1631122"/>
            <a:gd name="connsiteX2" fmla="*/ 473595 w 2064760"/>
            <a:gd name="connsiteY2" fmla="*/ 1053501 h 1631122"/>
            <a:gd name="connsiteX3" fmla="*/ 666164 w 2064760"/>
            <a:gd name="connsiteY3" fmla="*/ 596734 h 1631122"/>
            <a:gd name="connsiteX4" fmla="*/ 1005192 w 2064760"/>
            <a:gd name="connsiteY4" fmla="*/ 10150 h 1631122"/>
            <a:gd name="connsiteX5" fmla="*/ 1357781 w 2064760"/>
            <a:gd name="connsiteY5" fmla="*/ 543846 h 1631122"/>
            <a:gd name="connsiteX6" fmla="*/ 1588320 w 2064760"/>
            <a:gd name="connsiteY6" fmla="*/ 1089561 h 1631122"/>
            <a:gd name="connsiteX7" fmla="*/ 2030413 w 2064760"/>
            <a:gd name="connsiteY7" fmla="*/ 1594409 h 1631122"/>
            <a:gd name="connsiteX8" fmla="*/ 2035837 w 2064760"/>
            <a:gd name="connsiteY8" fmla="*/ 1592005 h 1631122"/>
            <a:gd name="connsiteX0" fmla="*/ 0 w 2061979"/>
            <a:gd name="connsiteY0" fmla="*/ 1603054 h 1745866"/>
            <a:gd name="connsiteX1" fmla="*/ 294589 w 2061979"/>
            <a:gd name="connsiteY1" fmla="*/ 1356410 h 1745866"/>
            <a:gd name="connsiteX2" fmla="*/ 473595 w 2061979"/>
            <a:gd name="connsiteY2" fmla="*/ 1053501 h 1745866"/>
            <a:gd name="connsiteX3" fmla="*/ 666164 w 2061979"/>
            <a:gd name="connsiteY3" fmla="*/ 596734 h 1745866"/>
            <a:gd name="connsiteX4" fmla="*/ 1005192 w 2061979"/>
            <a:gd name="connsiteY4" fmla="*/ 10150 h 1745866"/>
            <a:gd name="connsiteX5" fmla="*/ 1357781 w 2061979"/>
            <a:gd name="connsiteY5" fmla="*/ 543846 h 1745866"/>
            <a:gd name="connsiteX6" fmla="*/ 1588320 w 2061979"/>
            <a:gd name="connsiteY6" fmla="*/ 1089561 h 1745866"/>
            <a:gd name="connsiteX7" fmla="*/ 2030413 w 2061979"/>
            <a:gd name="connsiteY7" fmla="*/ 1594409 h 1745866"/>
            <a:gd name="connsiteX8" fmla="*/ 2024988 w 2061979"/>
            <a:gd name="connsiteY8" fmla="*/ 1745864 h 1745866"/>
            <a:gd name="connsiteX0" fmla="*/ 0 w 2061979"/>
            <a:gd name="connsiteY0" fmla="*/ 1603054 h 1756416"/>
            <a:gd name="connsiteX1" fmla="*/ 294589 w 2061979"/>
            <a:gd name="connsiteY1" fmla="*/ 1356410 h 1756416"/>
            <a:gd name="connsiteX2" fmla="*/ 473595 w 2061979"/>
            <a:gd name="connsiteY2" fmla="*/ 1053501 h 1756416"/>
            <a:gd name="connsiteX3" fmla="*/ 666164 w 2061979"/>
            <a:gd name="connsiteY3" fmla="*/ 596734 h 1756416"/>
            <a:gd name="connsiteX4" fmla="*/ 1005192 w 2061979"/>
            <a:gd name="connsiteY4" fmla="*/ 10150 h 1756416"/>
            <a:gd name="connsiteX5" fmla="*/ 1357781 w 2061979"/>
            <a:gd name="connsiteY5" fmla="*/ 543846 h 1756416"/>
            <a:gd name="connsiteX6" fmla="*/ 1588320 w 2061979"/>
            <a:gd name="connsiteY6" fmla="*/ 1089561 h 1756416"/>
            <a:gd name="connsiteX7" fmla="*/ 2030413 w 2061979"/>
            <a:gd name="connsiteY7" fmla="*/ 1594409 h 1756416"/>
            <a:gd name="connsiteX8" fmla="*/ 2024988 w 2061979"/>
            <a:gd name="connsiteY8" fmla="*/ 1745864 h 1756416"/>
            <a:gd name="connsiteX9" fmla="*/ 2016851 w 2061979"/>
            <a:gd name="connsiteY9" fmla="*/ 1743459 h 1756416"/>
            <a:gd name="connsiteX0" fmla="*/ 0 w 2061979"/>
            <a:gd name="connsiteY0" fmla="*/ 1603054 h 1759295"/>
            <a:gd name="connsiteX1" fmla="*/ 294589 w 2061979"/>
            <a:gd name="connsiteY1" fmla="*/ 1356410 h 1759295"/>
            <a:gd name="connsiteX2" fmla="*/ 473595 w 2061979"/>
            <a:gd name="connsiteY2" fmla="*/ 1053501 h 1759295"/>
            <a:gd name="connsiteX3" fmla="*/ 666164 w 2061979"/>
            <a:gd name="connsiteY3" fmla="*/ 596734 h 1759295"/>
            <a:gd name="connsiteX4" fmla="*/ 1005192 w 2061979"/>
            <a:gd name="connsiteY4" fmla="*/ 10150 h 1759295"/>
            <a:gd name="connsiteX5" fmla="*/ 1357781 w 2061979"/>
            <a:gd name="connsiteY5" fmla="*/ 543846 h 1759295"/>
            <a:gd name="connsiteX6" fmla="*/ 1588320 w 2061979"/>
            <a:gd name="connsiteY6" fmla="*/ 1089561 h 1759295"/>
            <a:gd name="connsiteX7" fmla="*/ 2030413 w 2061979"/>
            <a:gd name="connsiteY7" fmla="*/ 1594409 h 1759295"/>
            <a:gd name="connsiteX8" fmla="*/ 2024988 w 2061979"/>
            <a:gd name="connsiteY8" fmla="*/ 1745864 h 1759295"/>
            <a:gd name="connsiteX9" fmla="*/ 4381 w 2061979"/>
            <a:gd name="connsiteY9" fmla="*/ 1753076 h 1759295"/>
            <a:gd name="connsiteX0" fmla="*/ 0 w 2061979"/>
            <a:gd name="connsiteY0" fmla="*/ 1603054 h 1759295"/>
            <a:gd name="connsiteX1" fmla="*/ 294589 w 2061979"/>
            <a:gd name="connsiteY1" fmla="*/ 1356410 h 1759295"/>
            <a:gd name="connsiteX2" fmla="*/ 473595 w 2061979"/>
            <a:gd name="connsiteY2" fmla="*/ 1053501 h 1759295"/>
            <a:gd name="connsiteX3" fmla="*/ 666164 w 2061979"/>
            <a:gd name="connsiteY3" fmla="*/ 596734 h 1759295"/>
            <a:gd name="connsiteX4" fmla="*/ 1005192 w 2061979"/>
            <a:gd name="connsiteY4" fmla="*/ 10150 h 1759295"/>
            <a:gd name="connsiteX5" fmla="*/ 1357781 w 2061979"/>
            <a:gd name="connsiteY5" fmla="*/ 543846 h 1759295"/>
            <a:gd name="connsiteX6" fmla="*/ 1588320 w 2061979"/>
            <a:gd name="connsiteY6" fmla="*/ 1089561 h 1759295"/>
            <a:gd name="connsiteX7" fmla="*/ 2030413 w 2061979"/>
            <a:gd name="connsiteY7" fmla="*/ 1594409 h 1759295"/>
            <a:gd name="connsiteX8" fmla="*/ 2024988 w 2061979"/>
            <a:gd name="connsiteY8" fmla="*/ 1745864 h 1759295"/>
            <a:gd name="connsiteX9" fmla="*/ 4381 w 2061979"/>
            <a:gd name="connsiteY9" fmla="*/ 1753076 h 1759295"/>
            <a:gd name="connsiteX10" fmla="*/ 0 w 2061979"/>
            <a:gd name="connsiteY10" fmla="*/ 1603054 h 1759295"/>
            <a:gd name="connsiteX0" fmla="*/ 0 w 2061979"/>
            <a:gd name="connsiteY0" fmla="*/ 1603054 h 1759295"/>
            <a:gd name="connsiteX1" fmla="*/ 294589 w 2061979"/>
            <a:gd name="connsiteY1" fmla="*/ 1356410 h 1759295"/>
            <a:gd name="connsiteX2" fmla="*/ 473595 w 2061979"/>
            <a:gd name="connsiteY2" fmla="*/ 1053501 h 1759295"/>
            <a:gd name="connsiteX3" fmla="*/ 666164 w 2061979"/>
            <a:gd name="connsiteY3" fmla="*/ 596734 h 1759295"/>
            <a:gd name="connsiteX4" fmla="*/ 1005192 w 2061979"/>
            <a:gd name="connsiteY4" fmla="*/ 10150 h 1759295"/>
            <a:gd name="connsiteX5" fmla="*/ 1357781 w 2061979"/>
            <a:gd name="connsiteY5" fmla="*/ 543846 h 1759295"/>
            <a:gd name="connsiteX6" fmla="*/ 1588320 w 2061979"/>
            <a:gd name="connsiteY6" fmla="*/ 1089561 h 1759295"/>
            <a:gd name="connsiteX7" fmla="*/ 2030413 w 2061979"/>
            <a:gd name="connsiteY7" fmla="*/ 1594409 h 1759295"/>
            <a:gd name="connsiteX8" fmla="*/ 2024988 w 2061979"/>
            <a:gd name="connsiteY8" fmla="*/ 1745864 h 1759295"/>
            <a:gd name="connsiteX9" fmla="*/ 4381 w 2061979"/>
            <a:gd name="connsiteY9" fmla="*/ 1753076 h 1759295"/>
            <a:gd name="connsiteX10" fmla="*/ 0 w 2061979"/>
            <a:gd name="connsiteY10" fmla="*/ 1603054 h 1759295"/>
            <a:gd name="connsiteX0" fmla="*/ 0 w 2030569"/>
            <a:gd name="connsiteY0" fmla="*/ 1603054 h 1759295"/>
            <a:gd name="connsiteX1" fmla="*/ 294589 w 2030569"/>
            <a:gd name="connsiteY1" fmla="*/ 1356410 h 1759295"/>
            <a:gd name="connsiteX2" fmla="*/ 473595 w 2030569"/>
            <a:gd name="connsiteY2" fmla="*/ 1053501 h 1759295"/>
            <a:gd name="connsiteX3" fmla="*/ 666164 w 2030569"/>
            <a:gd name="connsiteY3" fmla="*/ 596734 h 1759295"/>
            <a:gd name="connsiteX4" fmla="*/ 1005192 w 2030569"/>
            <a:gd name="connsiteY4" fmla="*/ 10150 h 1759295"/>
            <a:gd name="connsiteX5" fmla="*/ 1357781 w 2030569"/>
            <a:gd name="connsiteY5" fmla="*/ 543846 h 1759295"/>
            <a:gd name="connsiteX6" fmla="*/ 1588320 w 2030569"/>
            <a:gd name="connsiteY6" fmla="*/ 1089561 h 1759295"/>
            <a:gd name="connsiteX7" fmla="*/ 2030413 w 2030569"/>
            <a:gd name="connsiteY7" fmla="*/ 1594409 h 1759295"/>
            <a:gd name="connsiteX8" fmla="*/ 2024988 w 2030569"/>
            <a:gd name="connsiteY8" fmla="*/ 1745864 h 1759295"/>
            <a:gd name="connsiteX9" fmla="*/ 4381 w 2030569"/>
            <a:gd name="connsiteY9" fmla="*/ 1753076 h 1759295"/>
            <a:gd name="connsiteX10" fmla="*/ 0 w 2030569"/>
            <a:gd name="connsiteY10" fmla="*/ 1603054 h 1759295"/>
            <a:gd name="connsiteX0" fmla="*/ 0 w 2064760"/>
            <a:gd name="connsiteY0" fmla="*/ 1603054 h 1760846"/>
            <a:gd name="connsiteX1" fmla="*/ 294589 w 2064760"/>
            <a:gd name="connsiteY1" fmla="*/ 1356410 h 1760846"/>
            <a:gd name="connsiteX2" fmla="*/ 473595 w 2064760"/>
            <a:gd name="connsiteY2" fmla="*/ 1053501 h 1760846"/>
            <a:gd name="connsiteX3" fmla="*/ 666164 w 2064760"/>
            <a:gd name="connsiteY3" fmla="*/ 596734 h 1760846"/>
            <a:gd name="connsiteX4" fmla="*/ 1005192 w 2064760"/>
            <a:gd name="connsiteY4" fmla="*/ 10150 h 1760846"/>
            <a:gd name="connsiteX5" fmla="*/ 1357781 w 2064760"/>
            <a:gd name="connsiteY5" fmla="*/ 543846 h 1760846"/>
            <a:gd name="connsiteX6" fmla="*/ 1588320 w 2064760"/>
            <a:gd name="connsiteY6" fmla="*/ 1089561 h 1760846"/>
            <a:gd name="connsiteX7" fmla="*/ 2030413 w 2064760"/>
            <a:gd name="connsiteY7" fmla="*/ 1594409 h 1760846"/>
            <a:gd name="connsiteX8" fmla="*/ 2035837 w 2064760"/>
            <a:gd name="connsiteY8" fmla="*/ 1748268 h 1760846"/>
            <a:gd name="connsiteX9" fmla="*/ 4381 w 2064760"/>
            <a:gd name="connsiteY9" fmla="*/ 1753076 h 1760846"/>
            <a:gd name="connsiteX10" fmla="*/ 0 w 2064760"/>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50007"/>
            <a:gd name="connsiteY0" fmla="*/ 1603054 h 1760846"/>
            <a:gd name="connsiteX1" fmla="*/ 294589 w 2050007"/>
            <a:gd name="connsiteY1" fmla="*/ 1356410 h 1760846"/>
            <a:gd name="connsiteX2" fmla="*/ 473595 w 2050007"/>
            <a:gd name="connsiteY2" fmla="*/ 1053501 h 1760846"/>
            <a:gd name="connsiteX3" fmla="*/ 666164 w 2050007"/>
            <a:gd name="connsiteY3" fmla="*/ 596734 h 1760846"/>
            <a:gd name="connsiteX4" fmla="*/ 1005192 w 2050007"/>
            <a:gd name="connsiteY4" fmla="*/ 10150 h 1760846"/>
            <a:gd name="connsiteX5" fmla="*/ 1357781 w 2050007"/>
            <a:gd name="connsiteY5" fmla="*/ 543846 h 1760846"/>
            <a:gd name="connsiteX6" fmla="*/ 1588320 w 2050007"/>
            <a:gd name="connsiteY6" fmla="*/ 1089561 h 1760846"/>
            <a:gd name="connsiteX7" fmla="*/ 2030413 w 2050007"/>
            <a:gd name="connsiteY7" fmla="*/ 1594409 h 1760846"/>
            <a:gd name="connsiteX8" fmla="*/ 2035837 w 2050007"/>
            <a:gd name="connsiteY8" fmla="*/ 1748268 h 1760846"/>
            <a:gd name="connsiteX9" fmla="*/ 4381 w 2050007"/>
            <a:gd name="connsiteY9" fmla="*/ 1753076 h 1760846"/>
            <a:gd name="connsiteX10" fmla="*/ 0 w 2050007"/>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46694"/>
            <a:gd name="connsiteX1" fmla="*/ 294589 w 2035837"/>
            <a:gd name="connsiteY1" fmla="*/ 1350028 h 1746694"/>
            <a:gd name="connsiteX2" fmla="*/ 473595 w 2035837"/>
            <a:gd name="connsiteY2" fmla="*/ 1047119 h 1746694"/>
            <a:gd name="connsiteX3" fmla="*/ 666164 w 2035837"/>
            <a:gd name="connsiteY3" fmla="*/ 590352 h 1746694"/>
            <a:gd name="connsiteX4" fmla="*/ 1005192 w 2035837"/>
            <a:gd name="connsiteY4" fmla="*/ 3768 h 1746694"/>
            <a:gd name="connsiteX5" fmla="*/ 1357781 w 2035837"/>
            <a:gd name="connsiteY5" fmla="*/ 537464 h 1746694"/>
            <a:gd name="connsiteX6" fmla="*/ 1588320 w 2035837"/>
            <a:gd name="connsiteY6" fmla="*/ 1083179 h 1746694"/>
            <a:gd name="connsiteX7" fmla="*/ 2030413 w 2035837"/>
            <a:gd name="connsiteY7" fmla="*/ 1588027 h 1746694"/>
            <a:gd name="connsiteX8" fmla="*/ 2035837 w 2035837"/>
            <a:gd name="connsiteY8" fmla="*/ 1741886 h 1746694"/>
            <a:gd name="connsiteX9" fmla="*/ 4381 w 2035837"/>
            <a:gd name="connsiteY9" fmla="*/ 1746694 h 1746694"/>
            <a:gd name="connsiteX10" fmla="*/ 0 w 2035837"/>
            <a:gd name="connsiteY10" fmla="*/ 1596672 h 174669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035837" h="1746694">
              <a:moveTo>
                <a:pt x="0" y="1596672"/>
              </a:moveTo>
              <a:cubicBezTo>
                <a:pt x="56783" y="1547551"/>
                <a:pt x="101743" y="1561821"/>
                <a:pt x="294589" y="1350028"/>
              </a:cubicBezTo>
              <a:cubicBezTo>
                <a:pt x="373522" y="1258436"/>
                <a:pt x="474047" y="1061944"/>
                <a:pt x="473595" y="1047119"/>
              </a:cubicBezTo>
              <a:cubicBezTo>
                <a:pt x="473143" y="1032294"/>
                <a:pt x="599263" y="776264"/>
                <a:pt x="666164" y="590352"/>
              </a:cubicBezTo>
              <a:cubicBezTo>
                <a:pt x="727641" y="411652"/>
                <a:pt x="840198" y="85906"/>
                <a:pt x="1005192" y="3768"/>
              </a:cubicBezTo>
              <a:cubicBezTo>
                <a:pt x="1140803" y="-52327"/>
                <a:pt x="1357216" y="536462"/>
                <a:pt x="1357781" y="537464"/>
              </a:cubicBezTo>
              <a:cubicBezTo>
                <a:pt x="1459038" y="791890"/>
                <a:pt x="1589450" y="1083680"/>
                <a:pt x="1588320" y="1083179"/>
              </a:cubicBezTo>
              <a:cubicBezTo>
                <a:pt x="1773204" y="1448592"/>
                <a:pt x="1904295" y="1497475"/>
                <a:pt x="2030413" y="1588027"/>
              </a:cubicBezTo>
              <a:lnTo>
                <a:pt x="2035837" y="1741886"/>
              </a:lnTo>
              <a:lnTo>
                <a:pt x="4381" y="1746694"/>
              </a:lnTo>
              <a:lnTo>
                <a:pt x="0" y="1596672"/>
              </a:lnTo>
              <a:close/>
            </a:path>
          </a:pathLst>
        </a:custGeom>
        <a:pattFill xmlns:a="http://schemas.openxmlformats.org/drawingml/2006/main" prst="wdUpDiag">
          <a:fgClr>
            <a:schemeClr val="accent1"/>
          </a:fgClr>
          <a:bgClr>
            <a:schemeClr val="bg1"/>
          </a:bgClr>
        </a:pattFill>
        <a:ln xmlns:a="http://schemas.openxmlformats.org/drawingml/2006/main">
          <a:solidFill>
            <a:schemeClr val="accent5">
              <a:alpha val="2000"/>
            </a:scheme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0.76882</cdr:x>
      <cdr:y>0.63937</cdr:y>
    </cdr:from>
    <cdr:to>
      <cdr:x>0.77015</cdr:x>
      <cdr:y>0.86017</cdr:y>
    </cdr:to>
    <cdr:cxnSp macro="">
      <cdr:nvCxnSpPr>
        <cdr:cNvPr id="3" name="Straight Connector 2">
          <a:extLst xmlns:a="http://schemas.openxmlformats.org/drawingml/2006/main">
            <a:ext uri="{FF2B5EF4-FFF2-40B4-BE49-F238E27FC236}">
              <a16:creationId xmlns:a16="http://schemas.microsoft.com/office/drawing/2014/main" id="{EE28AA20-AB97-4B71-9E10-E845ECA522D4}"/>
            </a:ext>
          </a:extLst>
        </cdr:cNvPr>
        <cdr:cNvCxnSpPr/>
      </cdr:nvCxnSpPr>
      <cdr:spPr>
        <a:xfrm xmlns:a="http://schemas.openxmlformats.org/drawingml/2006/main" flipH="1" flipV="1">
          <a:off x="5543551" y="3309939"/>
          <a:ext cx="9525" cy="1143000"/>
        </a:xfrm>
        <a:prstGeom xmlns:a="http://schemas.openxmlformats.org/drawingml/2006/main" prst="line">
          <a:avLst/>
        </a:prstGeom>
        <a:ln xmlns:a="http://schemas.openxmlformats.org/drawingml/2006/main" w="9525" cap="flat" cmpd="sng" algn="ctr">
          <a:solidFill>
            <a:schemeClr val="dk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dr:relSizeAnchor xmlns:cdr="http://schemas.openxmlformats.org/drawingml/2006/chartDrawing">
    <cdr:from>
      <cdr:x>0.28798</cdr:x>
      <cdr:y>0.65567</cdr:y>
    </cdr:from>
    <cdr:to>
      <cdr:x>0.28803</cdr:x>
      <cdr:y>0.85833</cdr:y>
    </cdr:to>
    <cdr:cxnSp macro="">
      <cdr:nvCxnSpPr>
        <cdr:cNvPr id="5" name="Straight Connector 4">
          <a:extLst xmlns:a="http://schemas.openxmlformats.org/drawingml/2006/main">
            <a:ext uri="{FF2B5EF4-FFF2-40B4-BE49-F238E27FC236}">
              <a16:creationId xmlns:a16="http://schemas.microsoft.com/office/drawing/2014/main" id="{1B3F49BD-B674-46AF-876B-BF165294F459}"/>
            </a:ext>
          </a:extLst>
        </cdr:cNvPr>
        <cdr:cNvCxnSpPr/>
      </cdr:nvCxnSpPr>
      <cdr:spPr>
        <a:xfrm xmlns:a="http://schemas.openxmlformats.org/drawingml/2006/main" flipV="1">
          <a:off x="2076059" y="3394303"/>
          <a:ext cx="392" cy="1049111"/>
        </a:xfrm>
        <a:prstGeom xmlns:a="http://schemas.openxmlformats.org/drawingml/2006/main" prst="line">
          <a:avLst/>
        </a:prstGeom>
        <a:ln xmlns:a="http://schemas.openxmlformats.org/drawingml/2006/main" w="9525" cap="flat" cmpd="sng" algn="ctr">
          <a:solidFill>
            <a:schemeClr val="dk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dr:relSizeAnchor xmlns:cdr="http://schemas.openxmlformats.org/drawingml/2006/chartDrawing">
    <cdr:from>
      <cdr:x>0.23626</cdr:x>
      <cdr:y>0.1836</cdr:y>
    </cdr:from>
    <cdr:to>
      <cdr:x>0.43375</cdr:x>
      <cdr:y>0.23407</cdr:y>
    </cdr:to>
    <cdr:sp macro="" textlink="">
      <cdr:nvSpPr>
        <cdr:cNvPr id="9" name="TextBox 8">
          <a:extLst xmlns:a="http://schemas.openxmlformats.org/drawingml/2006/main">
            <a:ext uri="{FF2B5EF4-FFF2-40B4-BE49-F238E27FC236}">
              <a16:creationId xmlns:a16="http://schemas.microsoft.com/office/drawing/2014/main" id="{83BE491C-60B7-4C82-9B3F-1AAC2DC2BB16}"/>
            </a:ext>
          </a:extLst>
        </cdr:cNvPr>
        <cdr:cNvSpPr txBox="1"/>
      </cdr:nvSpPr>
      <cdr:spPr>
        <a:xfrm xmlns:a="http://schemas.openxmlformats.org/drawingml/2006/main">
          <a:off x="1638301" y="950460"/>
          <a:ext cx="1369399" cy="261258"/>
        </a:xfrm>
        <a:prstGeom xmlns:a="http://schemas.openxmlformats.org/drawingml/2006/main" prst="rect">
          <a:avLst/>
        </a:prstGeom>
        <a:ln xmlns:a="http://schemas.openxmlformats.org/drawingml/2006/main">
          <a:solidFill>
            <a:schemeClr val="dk1"/>
          </a:solidFill>
        </a:ln>
      </cdr:spPr>
      <cdr:txBody>
        <a:bodyPr xmlns:a="http://schemas.openxmlformats.org/drawingml/2006/main" vertOverflow="clip" wrap="square" rtlCol="0"/>
        <a:lstStyle xmlns:a="http://schemas.openxmlformats.org/drawingml/2006/main"/>
        <a:p xmlns:a="http://schemas.openxmlformats.org/drawingml/2006/main">
          <a:r>
            <a:rPr lang="en-US" sz="1100"/>
            <a:t>Null (mu_Diff</a:t>
          </a:r>
          <a:r>
            <a:rPr lang="en-US" sz="1100" baseline="0"/>
            <a:t> = 0)</a:t>
          </a:r>
          <a:endParaRPr lang="en-US" sz="1100"/>
        </a:p>
      </cdr:txBody>
    </cdr:sp>
  </cdr:relSizeAnchor>
  <cdr:relSizeAnchor xmlns:cdr="http://schemas.openxmlformats.org/drawingml/2006/chartDrawing">
    <cdr:from>
      <cdr:x>0.43375</cdr:x>
      <cdr:y>0.20883</cdr:y>
    </cdr:from>
    <cdr:to>
      <cdr:x>0.48886</cdr:x>
      <cdr:y>0.25089</cdr:y>
    </cdr:to>
    <cdr:cxnSp macro="">
      <cdr:nvCxnSpPr>
        <cdr:cNvPr id="11" name="Straight Arrow Connector 10">
          <a:extLst xmlns:a="http://schemas.openxmlformats.org/drawingml/2006/main">
            <a:ext uri="{FF2B5EF4-FFF2-40B4-BE49-F238E27FC236}">
              <a16:creationId xmlns:a16="http://schemas.microsoft.com/office/drawing/2014/main" id="{8F657CCD-AC52-4977-ADE7-45616701C2DF}"/>
            </a:ext>
          </a:extLst>
        </cdr:cNvPr>
        <cdr:cNvCxnSpPr>
          <a:stCxn xmlns:a="http://schemas.openxmlformats.org/drawingml/2006/main" id="9" idx="3"/>
        </cdr:cNvCxnSpPr>
      </cdr:nvCxnSpPr>
      <cdr:spPr>
        <a:xfrm xmlns:a="http://schemas.openxmlformats.org/drawingml/2006/main">
          <a:off x="3007700" y="1081089"/>
          <a:ext cx="382180" cy="217714"/>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0.70102</cdr:x>
      <cdr:y>0.18886</cdr:y>
    </cdr:from>
    <cdr:to>
      <cdr:x>0.96703</cdr:x>
      <cdr:y>0.24248</cdr:y>
    </cdr:to>
    <cdr:sp macro="" textlink="">
      <cdr:nvSpPr>
        <cdr:cNvPr id="12" name="TextBox 11">
          <a:extLst xmlns:a="http://schemas.openxmlformats.org/drawingml/2006/main">
            <a:ext uri="{FF2B5EF4-FFF2-40B4-BE49-F238E27FC236}">
              <a16:creationId xmlns:a16="http://schemas.microsoft.com/office/drawing/2014/main" id="{59F8B16E-AC4B-402A-B66B-A729599BD7D1}"/>
            </a:ext>
          </a:extLst>
        </cdr:cNvPr>
        <cdr:cNvSpPr txBox="1"/>
      </cdr:nvSpPr>
      <cdr:spPr>
        <a:xfrm xmlns:a="http://schemas.openxmlformats.org/drawingml/2006/main">
          <a:off x="4861009" y="977675"/>
          <a:ext cx="1844592" cy="277585"/>
        </a:xfrm>
        <a:prstGeom xmlns:a="http://schemas.openxmlformats.org/drawingml/2006/main" prst="rect">
          <a:avLst/>
        </a:prstGeom>
        <a:ln xmlns:a="http://schemas.openxmlformats.org/drawingml/2006/main">
          <a:solidFill>
            <a:schemeClr val="dk1"/>
          </a:solidFill>
        </a:ln>
      </cdr:spPr>
      <cdr:txBody>
        <a:bodyPr xmlns:a="http://schemas.openxmlformats.org/drawingml/2006/main" vertOverflow="clip" wrap="none" rtlCol="0"/>
        <a:lstStyle xmlns:a="http://schemas.openxmlformats.org/drawingml/2006/main"/>
        <a:p xmlns:a="http://schemas.openxmlformats.org/drawingml/2006/main">
          <a:r>
            <a:rPr lang="en-US" sz="1100"/>
            <a:t>Alternative</a:t>
          </a:r>
          <a:r>
            <a:rPr lang="en-US" sz="1100" baseline="0"/>
            <a:t> (mu_Diff = 0.106)</a:t>
          </a:r>
          <a:endParaRPr lang="en-US" sz="1100"/>
        </a:p>
      </cdr:txBody>
    </cdr:sp>
  </cdr:relSizeAnchor>
  <cdr:relSizeAnchor xmlns:cdr="http://schemas.openxmlformats.org/drawingml/2006/chartDrawing">
    <cdr:from>
      <cdr:x>0.67988</cdr:x>
      <cdr:y>0.21567</cdr:y>
    </cdr:from>
    <cdr:to>
      <cdr:x>0.70102</cdr:x>
      <cdr:y>0.29399</cdr:y>
    </cdr:to>
    <cdr:cxnSp macro="">
      <cdr:nvCxnSpPr>
        <cdr:cNvPr id="14" name="Straight Arrow Connector 13">
          <a:extLst xmlns:a="http://schemas.openxmlformats.org/drawingml/2006/main">
            <a:ext uri="{FF2B5EF4-FFF2-40B4-BE49-F238E27FC236}">
              <a16:creationId xmlns:a16="http://schemas.microsoft.com/office/drawing/2014/main" id="{5118CD5F-7F5D-4354-9677-60300FDD0860}"/>
            </a:ext>
          </a:extLst>
        </cdr:cNvPr>
        <cdr:cNvCxnSpPr>
          <a:stCxn xmlns:a="http://schemas.openxmlformats.org/drawingml/2006/main" id="12" idx="1"/>
        </cdr:cNvCxnSpPr>
      </cdr:nvCxnSpPr>
      <cdr:spPr>
        <a:xfrm xmlns:a="http://schemas.openxmlformats.org/drawingml/2006/main" flipH="1">
          <a:off x="4714421" y="1116468"/>
          <a:ext cx="146588" cy="405492"/>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0.4715</cdr:x>
      <cdr:y>0.50322</cdr:y>
    </cdr:from>
    <cdr:to>
      <cdr:x>0.57871</cdr:x>
      <cdr:y>0.55053</cdr:y>
    </cdr:to>
    <cdr:sp macro="" textlink="">
      <cdr:nvSpPr>
        <cdr:cNvPr id="15" name="TextBox 14">
          <a:extLst xmlns:a="http://schemas.openxmlformats.org/drawingml/2006/main">
            <a:ext uri="{FF2B5EF4-FFF2-40B4-BE49-F238E27FC236}">
              <a16:creationId xmlns:a16="http://schemas.microsoft.com/office/drawing/2014/main" id="{133EB357-F0DB-45E4-BB54-BBED7EC405D1}"/>
            </a:ext>
          </a:extLst>
        </cdr:cNvPr>
        <cdr:cNvSpPr txBox="1"/>
      </cdr:nvSpPr>
      <cdr:spPr>
        <a:xfrm xmlns:a="http://schemas.openxmlformats.org/drawingml/2006/main">
          <a:off x="3399064" y="2605089"/>
          <a:ext cx="772886" cy="244928"/>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n-US" sz="1100"/>
            <a:t>95% range</a:t>
          </a:r>
        </a:p>
      </cdr:txBody>
    </cdr:sp>
  </cdr:relSizeAnchor>
  <cdr:relSizeAnchor xmlns:cdr="http://schemas.openxmlformats.org/drawingml/2006/chartDrawing">
    <cdr:from>
      <cdr:x>0.68667</cdr:x>
      <cdr:y>0.60836</cdr:y>
    </cdr:from>
    <cdr:to>
      <cdr:x>0.75387</cdr:x>
      <cdr:y>0.65672</cdr:y>
    </cdr:to>
    <cdr:sp macro="" textlink="">
      <cdr:nvSpPr>
        <cdr:cNvPr id="16" name="TextBox 15">
          <a:extLst xmlns:a="http://schemas.openxmlformats.org/drawingml/2006/main">
            <a:ext uri="{FF2B5EF4-FFF2-40B4-BE49-F238E27FC236}">
              <a16:creationId xmlns:a16="http://schemas.microsoft.com/office/drawing/2014/main" id="{AA962A8B-E28E-4F12-AA3F-4366A358A823}"/>
            </a:ext>
          </a:extLst>
        </cdr:cNvPr>
        <cdr:cNvSpPr txBox="1"/>
      </cdr:nvSpPr>
      <cdr:spPr>
        <a:xfrm xmlns:a="http://schemas.openxmlformats.org/drawingml/2006/main">
          <a:off x="4950279" y="3149374"/>
          <a:ext cx="484415" cy="250372"/>
        </a:xfrm>
        <a:prstGeom xmlns:a="http://schemas.openxmlformats.org/drawingml/2006/main" prst="rect">
          <a:avLst/>
        </a:prstGeom>
        <a:ln xmlns:a="http://schemas.openxmlformats.org/drawingml/2006/main">
          <a:solidFill>
            <a:schemeClr val="accent5"/>
          </a:solidFill>
        </a:ln>
      </cdr:spPr>
      <cdr:txBody>
        <a:bodyPr xmlns:a="http://schemas.openxmlformats.org/drawingml/2006/main" vertOverflow="clip" wrap="none" rtlCol="0"/>
        <a:lstStyle xmlns:a="http://schemas.openxmlformats.org/drawingml/2006/main"/>
        <a:p xmlns:a="http://schemas.openxmlformats.org/drawingml/2006/main">
          <a:pPr algn="ctr"/>
          <a:r>
            <a:rPr lang="en-US" sz="1100"/>
            <a:t>X</a:t>
          </a:r>
          <a:r>
            <a:rPr lang="en-US" sz="1100" baseline="30000"/>
            <a:t>+</a:t>
          </a:r>
        </a:p>
      </cdr:txBody>
    </cdr:sp>
  </cdr:relSizeAnchor>
  <cdr:relSizeAnchor xmlns:cdr="http://schemas.openxmlformats.org/drawingml/2006/chartDrawing">
    <cdr:from>
      <cdr:x>0.72027</cdr:x>
      <cdr:y>0.65672</cdr:y>
    </cdr:from>
    <cdr:to>
      <cdr:x>0.77123</cdr:x>
      <cdr:y>0.79971</cdr:y>
    </cdr:to>
    <cdr:cxnSp macro="">
      <cdr:nvCxnSpPr>
        <cdr:cNvPr id="18" name="Straight Arrow Connector 17">
          <a:extLst xmlns:a="http://schemas.openxmlformats.org/drawingml/2006/main">
            <a:ext uri="{FF2B5EF4-FFF2-40B4-BE49-F238E27FC236}">
              <a16:creationId xmlns:a16="http://schemas.microsoft.com/office/drawing/2014/main" id="{742FC152-F19D-4262-9682-1F7A7888EA32}"/>
            </a:ext>
          </a:extLst>
        </cdr:cNvPr>
        <cdr:cNvCxnSpPr>
          <a:stCxn xmlns:a="http://schemas.openxmlformats.org/drawingml/2006/main" id="16" idx="2"/>
        </cdr:cNvCxnSpPr>
      </cdr:nvCxnSpPr>
      <cdr:spPr>
        <a:xfrm xmlns:a="http://schemas.openxmlformats.org/drawingml/2006/main">
          <a:off x="5192487" y="3399746"/>
          <a:ext cx="367393" cy="740229"/>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0.20637</cdr:x>
      <cdr:y>0.70793</cdr:y>
    </cdr:from>
    <cdr:to>
      <cdr:x>0.27356</cdr:x>
      <cdr:y>0.7563</cdr:y>
    </cdr:to>
    <cdr:sp macro="" textlink="">
      <cdr:nvSpPr>
        <cdr:cNvPr id="19" name="TextBox 1">
          <a:extLst xmlns:a="http://schemas.openxmlformats.org/drawingml/2006/main">
            <a:ext uri="{FF2B5EF4-FFF2-40B4-BE49-F238E27FC236}">
              <a16:creationId xmlns:a16="http://schemas.microsoft.com/office/drawing/2014/main" id="{9828E729-1185-4D6F-9E4B-5584C2E1C19B}"/>
            </a:ext>
          </a:extLst>
        </cdr:cNvPr>
        <cdr:cNvSpPr txBox="1"/>
      </cdr:nvSpPr>
      <cdr:spPr>
        <a:xfrm xmlns:a="http://schemas.openxmlformats.org/drawingml/2006/main">
          <a:off x="1487714" y="3664857"/>
          <a:ext cx="484415" cy="250372"/>
        </a:xfrm>
        <a:prstGeom xmlns:a="http://schemas.openxmlformats.org/drawingml/2006/main" prst="rect">
          <a:avLst/>
        </a:prstGeom>
        <a:ln xmlns:a="http://schemas.openxmlformats.org/drawingml/2006/main">
          <a:solidFill>
            <a:schemeClr val="accent5"/>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100"/>
            <a:t>X</a:t>
          </a:r>
          <a:r>
            <a:rPr lang="en-US" sz="1100" baseline="30000"/>
            <a:t>-</a:t>
          </a:r>
        </a:p>
      </cdr:txBody>
    </cdr:sp>
  </cdr:relSizeAnchor>
  <cdr:relSizeAnchor xmlns:cdr="http://schemas.openxmlformats.org/drawingml/2006/chartDrawing">
    <cdr:from>
      <cdr:x>0.27218</cdr:x>
      <cdr:y>0.7566</cdr:y>
    </cdr:from>
    <cdr:to>
      <cdr:x>0.28577</cdr:x>
      <cdr:y>0.79235</cdr:y>
    </cdr:to>
    <cdr:cxnSp macro="">
      <cdr:nvCxnSpPr>
        <cdr:cNvPr id="21" name="Straight Arrow Connector 20">
          <a:extLst xmlns:a="http://schemas.openxmlformats.org/drawingml/2006/main">
            <a:ext uri="{FF2B5EF4-FFF2-40B4-BE49-F238E27FC236}">
              <a16:creationId xmlns:a16="http://schemas.microsoft.com/office/drawing/2014/main" id="{18CFF7FB-709F-457D-A086-1E9775DE3446}"/>
            </a:ext>
          </a:extLst>
        </cdr:cNvPr>
        <cdr:cNvCxnSpPr/>
      </cdr:nvCxnSpPr>
      <cdr:spPr>
        <a:xfrm xmlns:a="http://schemas.openxmlformats.org/drawingml/2006/main">
          <a:off x="1962151" y="3916818"/>
          <a:ext cx="97971" cy="185057"/>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0.07286</cdr:x>
      <cdr:y>0.54738</cdr:y>
    </cdr:from>
    <cdr:to>
      <cdr:x>0.28803</cdr:x>
      <cdr:y>0.65777</cdr:y>
    </cdr:to>
    <cdr:grpSp>
      <cdr:nvGrpSpPr>
        <cdr:cNvPr id="30" name="Group 29">
          <a:extLst xmlns:a="http://schemas.openxmlformats.org/drawingml/2006/main">
            <a:ext uri="{FF2B5EF4-FFF2-40B4-BE49-F238E27FC236}">
              <a16:creationId xmlns:a16="http://schemas.microsoft.com/office/drawing/2014/main" id="{BB26CF14-C01D-4D65-A217-057F5A46C1FA}"/>
            </a:ext>
          </a:extLst>
        </cdr:cNvPr>
        <cdr:cNvGrpSpPr/>
      </cdr:nvGrpSpPr>
      <cdr:grpSpPr>
        <a:xfrm xmlns:a="http://schemas.openxmlformats.org/drawingml/2006/main">
          <a:off x="454981" y="2721080"/>
          <a:ext cx="1343649" cy="548760"/>
          <a:chOff x="525237" y="2833689"/>
          <a:chExt cx="1551213" cy="571504"/>
        </a:xfrm>
      </cdr:grpSpPr>
      <cdr:sp macro="" textlink="">
        <cdr:nvSpPr>
          <cdr:cNvPr id="26" name="Left Brace 25">
            <a:extLst xmlns:a="http://schemas.openxmlformats.org/drawingml/2006/main">
              <a:ext uri="{FF2B5EF4-FFF2-40B4-BE49-F238E27FC236}">
                <a16:creationId xmlns:a16="http://schemas.microsoft.com/office/drawing/2014/main" id="{AB622F33-54ED-4D18-A72D-379BA2979079}"/>
              </a:ext>
            </a:extLst>
          </cdr:cNvPr>
          <cdr:cNvSpPr/>
        </cdr:nvSpPr>
        <cdr:spPr>
          <a:xfrm xmlns:a="http://schemas.openxmlformats.org/drawingml/2006/main" rot="5400000">
            <a:off x="1208315" y="2537057"/>
            <a:ext cx="185058" cy="1551213"/>
          </a:xfrm>
          <a:prstGeom xmlns:a="http://schemas.openxmlformats.org/drawingml/2006/main" prst="leftBrace">
            <a:avLst>
              <a:gd name="adj1" fmla="val 8333"/>
              <a:gd name="adj2" fmla="val 50704"/>
            </a:avLst>
          </a:prstGeom>
          <a:ln xmlns:a="http://schemas.openxmlformats.org/drawingml/2006/main" w="12700"/>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sp macro="" textlink="">
        <cdr:nvSpPr>
          <cdr:cNvPr id="27" name="TextBox 26">
            <a:extLst xmlns:a="http://schemas.openxmlformats.org/drawingml/2006/main">
              <a:ext uri="{FF2B5EF4-FFF2-40B4-BE49-F238E27FC236}">
                <a16:creationId xmlns:a16="http://schemas.microsoft.com/office/drawing/2014/main" id="{7DEECF61-0E41-47FE-A6BD-2B422CCF8B3D}"/>
              </a:ext>
            </a:extLst>
          </cdr:cNvPr>
          <cdr:cNvSpPr txBox="1"/>
        </cdr:nvSpPr>
        <cdr:spPr>
          <a:xfrm xmlns:a="http://schemas.openxmlformats.org/drawingml/2006/main">
            <a:off x="704850" y="2833689"/>
            <a:ext cx="1338943" cy="2667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a:t>Test power (left tail)</a:t>
            </a:r>
          </a:p>
        </cdr:txBody>
      </cdr:sp>
    </cdr:grpSp>
  </cdr:relSizeAnchor>
  <cdr:relSizeAnchor xmlns:cdr="http://schemas.openxmlformats.org/drawingml/2006/chartDrawing">
    <cdr:from>
      <cdr:x>0.77111</cdr:x>
      <cdr:y>0.52815</cdr:y>
    </cdr:from>
    <cdr:to>
      <cdr:x>0.98628</cdr:x>
      <cdr:y>0.63854</cdr:y>
    </cdr:to>
    <cdr:grpSp>
      <cdr:nvGrpSpPr>
        <cdr:cNvPr id="31" name="Group 30">
          <a:extLst xmlns:a="http://schemas.openxmlformats.org/drawingml/2006/main">
            <a:ext uri="{FF2B5EF4-FFF2-40B4-BE49-F238E27FC236}">
              <a16:creationId xmlns:a16="http://schemas.microsoft.com/office/drawing/2014/main" id="{2C21FA0F-4255-49A0-8CEF-898F1425BD5B}"/>
            </a:ext>
          </a:extLst>
        </cdr:cNvPr>
        <cdr:cNvGrpSpPr/>
      </cdr:nvGrpSpPr>
      <cdr:grpSpPr>
        <a:xfrm xmlns:a="http://schemas.openxmlformats.org/drawingml/2006/main">
          <a:off x="4815267" y="2625486"/>
          <a:ext cx="1343648" cy="548760"/>
          <a:chOff x="0" y="0"/>
          <a:chExt cx="1551213" cy="571504"/>
        </a:xfrm>
      </cdr:grpSpPr>
      <cdr:sp macro="" textlink="">
        <cdr:nvSpPr>
          <cdr:cNvPr id="32" name="Left Brace 31">
            <a:extLst xmlns:a="http://schemas.openxmlformats.org/drawingml/2006/main">
              <a:ext uri="{FF2B5EF4-FFF2-40B4-BE49-F238E27FC236}">
                <a16:creationId xmlns:a16="http://schemas.microsoft.com/office/drawing/2014/main" id="{88D40A09-C007-4326-83C9-4F5EBAE7190D}"/>
              </a:ext>
            </a:extLst>
          </cdr:cNvPr>
          <cdr:cNvSpPr/>
        </cdr:nvSpPr>
        <cdr:spPr>
          <a:xfrm xmlns:a="http://schemas.openxmlformats.org/drawingml/2006/main" rot="5400000">
            <a:off x="683078" y="-296632"/>
            <a:ext cx="185058" cy="1551213"/>
          </a:xfrm>
          <a:prstGeom xmlns:a="http://schemas.openxmlformats.org/drawingml/2006/main" prst="leftBrace">
            <a:avLst>
              <a:gd name="adj1" fmla="val 8333"/>
              <a:gd name="adj2" fmla="val 50704"/>
            </a:avLst>
          </a:prstGeom>
          <a:ln xmlns:a="http://schemas.openxmlformats.org/drawingml/2006/main" w="12700"/>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endParaRPr lang="en-US"/>
          </a:p>
        </cdr:txBody>
      </cdr:sp>
      <cdr:sp macro="" textlink="">
        <cdr:nvSpPr>
          <cdr:cNvPr id="33" name="TextBox 3">
            <a:extLst xmlns:a="http://schemas.openxmlformats.org/drawingml/2006/main">
              <a:ext uri="{FF2B5EF4-FFF2-40B4-BE49-F238E27FC236}">
                <a16:creationId xmlns:a16="http://schemas.microsoft.com/office/drawing/2014/main" id="{D11B6E67-8C8E-4901-9018-C076EF9B976D}"/>
              </a:ext>
            </a:extLst>
          </cdr:cNvPr>
          <cdr:cNvSpPr txBox="1"/>
        </cdr:nvSpPr>
        <cdr:spPr>
          <a:xfrm xmlns:a="http://schemas.openxmlformats.org/drawingml/2006/main">
            <a:off x="179613" y="0"/>
            <a:ext cx="1338943" cy="2667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t>Test power (right tail)</a:t>
            </a:r>
          </a:p>
        </cdr:txBody>
      </cdr:sp>
    </cdr:grpSp>
  </cdr:relSizeAnchor>
  <cdr:relSizeAnchor xmlns:cdr="http://schemas.openxmlformats.org/drawingml/2006/chartDrawing">
    <cdr:from>
      <cdr:x>0.08671</cdr:x>
      <cdr:y>0.83675</cdr:y>
    </cdr:from>
    <cdr:to>
      <cdr:x>0.28808</cdr:x>
      <cdr:y>0.85543</cdr:y>
    </cdr:to>
    <cdr:sp macro="" textlink="">
      <cdr:nvSpPr>
        <cdr:cNvPr id="34" name="Freeform: Shape 33">
          <a:extLst xmlns:a="http://schemas.openxmlformats.org/drawingml/2006/main">
            <a:ext uri="{FF2B5EF4-FFF2-40B4-BE49-F238E27FC236}">
              <a16:creationId xmlns:a16="http://schemas.microsoft.com/office/drawing/2014/main" id="{C6F55F99-03DF-4969-A7F9-742C5A6B4426}"/>
            </a:ext>
          </a:extLst>
        </cdr:cNvPr>
        <cdr:cNvSpPr/>
      </cdr:nvSpPr>
      <cdr:spPr>
        <a:xfrm xmlns:a="http://schemas.openxmlformats.org/drawingml/2006/main">
          <a:off x="625251" y="4331707"/>
          <a:ext cx="1451929" cy="96738"/>
        </a:xfrm>
        <a:custGeom xmlns:a="http://schemas.openxmlformats.org/drawingml/2006/main">
          <a:avLst/>
          <a:gdLst>
            <a:gd name="connsiteX0" fmla="*/ 0 w 1442357"/>
            <a:gd name="connsiteY0" fmla="*/ 76200 h 128184"/>
            <a:gd name="connsiteX1" fmla="*/ 0 w 1442357"/>
            <a:gd name="connsiteY1" fmla="*/ 76200 h 128184"/>
            <a:gd name="connsiteX2" fmla="*/ 81643 w 1442357"/>
            <a:gd name="connsiteY2" fmla="*/ 81643 h 128184"/>
            <a:gd name="connsiteX3" fmla="*/ 283029 w 1442357"/>
            <a:gd name="connsiteY3" fmla="*/ 103414 h 128184"/>
            <a:gd name="connsiteX4" fmla="*/ 457200 w 1442357"/>
            <a:gd name="connsiteY4" fmla="*/ 119743 h 128184"/>
            <a:gd name="connsiteX5" fmla="*/ 647700 w 1442357"/>
            <a:gd name="connsiteY5" fmla="*/ 114300 h 128184"/>
            <a:gd name="connsiteX6" fmla="*/ 843643 w 1442357"/>
            <a:gd name="connsiteY6" fmla="*/ 97971 h 128184"/>
            <a:gd name="connsiteX7" fmla="*/ 1072243 w 1442357"/>
            <a:gd name="connsiteY7" fmla="*/ 76200 h 128184"/>
            <a:gd name="connsiteX8" fmla="*/ 1251857 w 1442357"/>
            <a:gd name="connsiteY8" fmla="*/ 43543 h 128184"/>
            <a:gd name="connsiteX9" fmla="*/ 1268186 w 1442357"/>
            <a:gd name="connsiteY9" fmla="*/ 38100 h 128184"/>
            <a:gd name="connsiteX10" fmla="*/ 1409700 w 1442357"/>
            <a:gd name="connsiteY10" fmla="*/ 27214 h 128184"/>
            <a:gd name="connsiteX11" fmla="*/ 1426029 w 1442357"/>
            <a:gd name="connsiteY11" fmla="*/ 16328 h 128184"/>
            <a:gd name="connsiteX12" fmla="*/ 1431471 w 1442357"/>
            <a:gd name="connsiteY12" fmla="*/ 0 h 128184"/>
            <a:gd name="connsiteX13" fmla="*/ 1442357 w 1442357"/>
            <a:gd name="connsiteY13" fmla="*/ 97971 h 128184"/>
            <a:gd name="connsiteX14" fmla="*/ 0 w 1442357"/>
            <a:gd name="connsiteY14" fmla="*/ 76200 h 128184"/>
            <a:gd name="connsiteX0" fmla="*/ 0 w 1442357"/>
            <a:gd name="connsiteY0" fmla="*/ 76200 h 128184"/>
            <a:gd name="connsiteX1" fmla="*/ 0 w 1442357"/>
            <a:gd name="connsiteY1" fmla="*/ 76200 h 128184"/>
            <a:gd name="connsiteX2" fmla="*/ 81643 w 1442357"/>
            <a:gd name="connsiteY2" fmla="*/ 81643 h 128184"/>
            <a:gd name="connsiteX3" fmla="*/ 283029 w 1442357"/>
            <a:gd name="connsiteY3" fmla="*/ 103414 h 128184"/>
            <a:gd name="connsiteX4" fmla="*/ 457200 w 1442357"/>
            <a:gd name="connsiteY4" fmla="*/ 119743 h 128184"/>
            <a:gd name="connsiteX5" fmla="*/ 843643 w 1442357"/>
            <a:gd name="connsiteY5" fmla="*/ 97971 h 128184"/>
            <a:gd name="connsiteX6" fmla="*/ 1072243 w 1442357"/>
            <a:gd name="connsiteY6" fmla="*/ 76200 h 128184"/>
            <a:gd name="connsiteX7" fmla="*/ 1251857 w 1442357"/>
            <a:gd name="connsiteY7" fmla="*/ 43543 h 128184"/>
            <a:gd name="connsiteX8" fmla="*/ 1268186 w 1442357"/>
            <a:gd name="connsiteY8" fmla="*/ 38100 h 128184"/>
            <a:gd name="connsiteX9" fmla="*/ 1409700 w 1442357"/>
            <a:gd name="connsiteY9" fmla="*/ 27214 h 128184"/>
            <a:gd name="connsiteX10" fmla="*/ 1426029 w 1442357"/>
            <a:gd name="connsiteY10" fmla="*/ 16328 h 128184"/>
            <a:gd name="connsiteX11" fmla="*/ 1431471 w 1442357"/>
            <a:gd name="connsiteY11" fmla="*/ 0 h 128184"/>
            <a:gd name="connsiteX12" fmla="*/ 1442357 w 1442357"/>
            <a:gd name="connsiteY12" fmla="*/ 97971 h 128184"/>
            <a:gd name="connsiteX13" fmla="*/ 0 w 1442357"/>
            <a:gd name="connsiteY13" fmla="*/ 76200 h 128184"/>
            <a:gd name="connsiteX0" fmla="*/ 0 w 1442357"/>
            <a:gd name="connsiteY0" fmla="*/ 76200 h 104351"/>
            <a:gd name="connsiteX1" fmla="*/ 0 w 1442357"/>
            <a:gd name="connsiteY1" fmla="*/ 76200 h 104351"/>
            <a:gd name="connsiteX2" fmla="*/ 81643 w 1442357"/>
            <a:gd name="connsiteY2" fmla="*/ 81643 h 104351"/>
            <a:gd name="connsiteX3" fmla="*/ 283029 w 1442357"/>
            <a:gd name="connsiteY3" fmla="*/ 103414 h 104351"/>
            <a:gd name="connsiteX4" fmla="*/ 843643 w 1442357"/>
            <a:gd name="connsiteY4" fmla="*/ 97971 h 104351"/>
            <a:gd name="connsiteX5" fmla="*/ 1072243 w 1442357"/>
            <a:gd name="connsiteY5" fmla="*/ 76200 h 104351"/>
            <a:gd name="connsiteX6" fmla="*/ 1251857 w 1442357"/>
            <a:gd name="connsiteY6" fmla="*/ 43543 h 104351"/>
            <a:gd name="connsiteX7" fmla="*/ 1268186 w 1442357"/>
            <a:gd name="connsiteY7" fmla="*/ 38100 h 104351"/>
            <a:gd name="connsiteX8" fmla="*/ 1409700 w 1442357"/>
            <a:gd name="connsiteY8" fmla="*/ 27214 h 104351"/>
            <a:gd name="connsiteX9" fmla="*/ 1426029 w 1442357"/>
            <a:gd name="connsiteY9" fmla="*/ 16328 h 104351"/>
            <a:gd name="connsiteX10" fmla="*/ 1431471 w 1442357"/>
            <a:gd name="connsiteY10" fmla="*/ 0 h 104351"/>
            <a:gd name="connsiteX11" fmla="*/ 1442357 w 1442357"/>
            <a:gd name="connsiteY11" fmla="*/ 97971 h 104351"/>
            <a:gd name="connsiteX12" fmla="*/ 0 w 1442357"/>
            <a:gd name="connsiteY12" fmla="*/ 76200 h 104351"/>
            <a:gd name="connsiteX0" fmla="*/ 1717 w 1444074"/>
            <a:gd name="connsiteY0" fmla="*/ 76200 h 97971"/>
            <a:gd name="connsiteX1" fmla="*/ 1717 w 1444074"/>
            <a:gd name="connsiteY1" fmla="*/ 76200 h 97971"/>
            <a:gd name="connsiteX2" fmla="*/ 83360 w 1444074"/>
            <a:gd name="connsiteY2" fmla="*/ 81643 h 97971"/>
            <a:gd name="connsiteX3" fmla="*/ 845360 w 1444074"/>
            <a:gd name="connsiteY3" fmla="*/ 97971 h 97971"/>
            <a:gd name="connsiteX4" fmla="*/ 1073960 w 1444074"/>
            <a:gd name="connsiteY4" fmla="*/ 76200 h 97971"/>
            <a:gd name="connsiteX5" fmla="*/ 1253574 w 1444074"/>
            <a:gd name="connsiteY5" fmla="*/ 43543 h 97971"/>
            <a:gd name="connsiteX6" fmla="*/ 1269903 w 1444074"/>
            <a:gd name="connsiteY6" fmla="*/ 38100 h 97971"/>
            <a:gd name="connsiteX7" fmla="*/ 1411417 w 1444074"/>
            <a:gd name="connsiteY7" fmla="*/ 27214 h 97971"/>
            <a:gd name="connsiteX8" fmla="*/ 1427746 w 1444074"/>
            <a:gd name="connsiteY8" fmla="*/ 16328 h 97971"/>
            <a:gd name="connsiteX9" fmla="*/ 1433188 w 1444074"/>
            <a:gd name="connsiteY9" fmla="*/ 0 h 97971"/>
            <a:gd name="connsiteX10" fmla="*/ 1444074 w 1444074"/>
            <a:gd name="connsiteY10" fmla="*/ 97971 h 97971"/>
            <a:gd name="connsiteX11" fmla="*/ 1717 w 1444074"/>
            <a:gd name="connsiteY11" fmla="*/ 76200 h 97971"/>
            <a:gd name="connsiteX0" fmla="*/ 1717 w 1444074"/>
            <a:gd name="connsiteY0" fmla="*/ 76200 h 97971"/>
            <a:gd name="connsiteX1" fmla="*/ 1717 w 1444074"/>
            <a:gd name="connsiteY1" fmla="*/ 76200 h 97971"/>
            <a:gd name="connsiteX2" fmla="*/ 83360 w 1444074"/>
            <a:gd name="connsiteY2" fmla="*/ 81643 h 97971"/>
            <a:gd name="connsiteX3" fmla="*/ 845360 w 1444074"/>
            <a:gd name="connsiteY3" fmla="*/ 97971 h 97971"/>
            <a:gd name="connsiteX4" fmla="*/ 1073960 w 1444074"/>
            <a:gd name="connsiteY4" fmla="*/ 76200 h 97971"/>
            <a:gd name="connsiteX5" fmla="*/ 1253574 w 1444074"/>
            <a:gd name="connsiteY5" fmla="*/ 43543 h 97971"/>
            <a:gd name="connsiteX6" fmla="*/ 1411417 w 1444074"/>
            <a:gd name="connsiteY6" fmla="*/ 27214 h 97971"/>
            <a:gd name="connsiteX7" fmla="*/ 1427746 w 1444074"/>
            <a:gd name="connsiteY7" fmla="*/ 16328 h 97971"/>
            <a:gd name="connsiteX8" fmla="*/ 1433188 w 1444074"/>
            <a:gd name="connsiteY8" fmla="*/ 0 h 97971"/>
            <a:gd name="connsiteX9" fmla="*/ 1444074 w 1444074"/>
            <a:gd name="connsiteY9" fmla="*/ 97971 h 97971"/>
            <a:gd name="connsiteX10" fmla="*/ 1717 w 1444074"/>
            <a:gd name="connsiteY10" fmla="*/ 76200 h 97971"/>
            <a:gd name="connsiteX0" fmla="*/ 1717 w 1444074"/>
            <a:gd name="connsiteY0" fmla="*/ 76200 h 97971"/>
            <a:gd name="connsiteX1" fmla="*/ 1717 w 1444074"/>
            <a:gd name="connsiteY1" fmla="*/ 76200 h 97971"/>
            <a:gd name="connsiteX2" fmla="*/ 83360 w 1444074"/>
            <a:gd name="connsiteY2" fmla="*/ 81643 h 97971"/>
            <a:gd name="connsiteX3" fmla="*/ 845360 w 1444074"/>
            <a:gd name="connsiteY3" fmla="*/ 97971 h 97971"/>
            <a:gd name="connsiteX4" fmla="*/ 1073960 w 1444074"/>
            <a:gd name="connsiteY4" fmla="*/ 76200 h 97971"/>
            <a:gd name="connsiteX5" fmla="*/ 1253574 w 1444074"/>
            <a:gd name="connsiteY5" fmla="*/ 43543 h 97971"/>
            <a:gd name="connsiteX6" fmla="*/ 1427746 w 1444074"/>
            <a:gd name="connsiteY6" fmla="*/ 16328 h 97971"/>
            <a:gd name="connsiteX7" fmla="*/ 1433188 w 1444074"/>
            <a:gd name="connsiteY7" fmla="*/ 0 h 97971"/>
            <a:gd name="connsiteX8" fmla="*/ 1444074 w 1444074"/>
            <a:gd name="connsiteY8" fmla="*/ 97971 h 97971"/>
            <a:gd name="connsiteX9" fmla="*/ 1717 w 1444074"/>
            <a:gd name="connsiteY9" fmla="*/ 76200 h 97971"/>
            <a:gd name="connsiteX0" fmla="*/ 1717 w 1444074"/>
            <a:gd name="connsiteY0" fmla="*/ 77527 h 99298"/>
            <a:gd name="connsiteX1" fmla="*/ 1717 w 1444074"/>
            <a:gd name="connsiteY1" fmla="*/ 77527 h 99298"/>
            <a:gd name="connsiteX2" fmla="*/ 83360 w 1444074"/>
            <a:gd name="connsiteY2" fmla="*/ 82970 h 99298"/>
            <a:gd name="connsiteX3" fmla="*/ 845360 w 1444074"/>
            <a:gd name="connsiteY3" fmla="*/ 99298 h 99298"/>
            <a:gd name="connsiteX4" fmla="*/ 1073960 w 1444074"/>
            <a:gd name="connsiteY4" fmla="*/ 77527 h 99298"/>
            <a:gd name="connsiteX5" fmla="*/ 1253574 w 1444074"/>
            <a:gd name="connsiteY5" fmla="*/ 44870 h 99298"/>
            <a:gd name="connsiteX6" fmla="*/ 1433188 w 1444074"/>
            <a:gd name="connsiteY6" fmla="*/ 1327 h 99298"/>
            <a:gd name="connsiteX7" fmla="*/ 1444074 w 1444074"/>
            <a:gd name="connsiteY7" fmla="*/ 99298 h 99298"/>
            <a:gd name="connsiteX8" fmla="*/ 1717 w 1444074"/>
            <a:gd name="connsiteY8" fmla="*/ 77527 h 99298"/>
            <a:gd name="connsiteX0" fmla="*/ 1717 w 1444074"/>
            <a:gd name="connsiteY0" fmla="*/ 77527 h 100683"/>
            <a:gd name="connsiteX1" fmla="*/ 1717 w 1444074"/>
            <a:gd name="connsiteY1" fmla="*/ 77527 h 100683"/>
            <a:gd name="connsiteX2" fmla="*/ 83360 w 1444074"/>
            <a:gd name="connsiteY2" fmla="*/ 82970 h 100683"/>
            <a:gd name="connsiteX3" fmla="*/ 845360 w 1444074"/>
            <a:gd name="connsiteY3" fmla="*/ 99298 h 100683"/>
            <a:gd name="connsiteX4" fmla="*/ 1253574 w 1444074"/>
            <a:gd name="connsiteY4" fmla="*/ 44870 h 100683"/>
            <a:gd name="connsiteX5" fmla="*/ 1433188 w 1444074"/>
            <a:gd name="connsiteY5" fmla="*/ 1327 h 100683"/>
            <a:gd name="connsiteX6" fmla="*/ 1444074 w 1444074"/>
            <a:gd name="connsiteY6" fmla="*/ 99298 h 100683"/>
            <a:gd name="connsiteX7" fmla="*/ 1717 w 1444074"/>
            <a:gd name="connsiteY7" fmla="*/ 77527 h 100683"/>
            <a:gd name="connsiteX0" fmla="*/ 29548 w 1471905"/>
            <a:gd name="connsiteY0" fmla="*/ 77527 h 99298"/>
            <a:gd name="connsiteX1" fmla="*/ 29548 w 1471905"/>
            <a:gd name="connsiteY1" fmla="*/ 77527 h 99298"/>
            <a:gd name="connsiteX2" fmla="*/ 111191 w 1471905"/>
            <a:gd name="connsiteY2" fmla="*/ 82970 h 99298"/>
            <a:gd name="connsiteX3" fmla="*/ 1281405 w 1471905"/>
            <a:gd name="connsiteY3" fmla="*/ 44870 h 99298"/>
            <a:gd name="connsiteX4" fmla="*/ 1461019 w 1471905"/>
            <a:gd name="connsiteY4" fmla="*/ 1327 h 99298"/>
            <a:gd name="connsiteX5" fmla="*/ 1471905 w 1471905"/>
            <a:gd name="connsiteY5" fmla="*/ 99298 h 99298"/>
            <a:gd name="connsiteX6" fmla="*/ 29548 w 1471905"/>
            <a:gd name="connsiteY6" fmla="*/ 77527 h 99298"/>
            <a:gd name="connsiteX0" fmla="*/ 0 w 1442357"/>
            <a:gd name="connsiteY0" fmla="*/ 77527 h 99298"/>
            <a:gd name="connsiteX1" fmla="*/ 0 w 1442357"/>
            <a:gd name="connsiteY1" fmla="*/ 77527 h 99298"/>
            <a:gd name="connsiteX2" fmla="*/ 1251857 w 1442357"/>
            <a:gd name="connsiteY2" fmla="*/ 44870 h 99298"/>
            <a:gd name="connsiteX3" fmla="*/ 1431471 w 1442357"/>
            <a:gd name="connsiteY3" fmla="*/ 1327 h 99298"/>
            <a:gd name="connsiteX4" fmla="*/ 1442357 w 1442357"/>
            <a:gd name="connsiteY4" fmla="*/ 99298 h 99298"/>
            <a:gd name="connsiteX5" fmla="*/ 0 w 1442357"/>
            <a:gd name="connsiteY5" fmla="*/ 77527 h 99298"/>
            <a:gd name="connsiteX0" fmla="*/ 89212 w 1536330"/>
            <a:gd name="connsiteY0" fmla="*/ 96577 h 99298"/>
            <a:gd name="connsiteX1" fmla="*/ 93973 w 1536330"/>
            <a:gd name="connsiteY1" fmla="*/ 77527 h 99298"/>
            <a:gd name="connsiteX2" fmla="*/ 1345830 w 1536330"/>
            <a:gd name="connsiteY2" fmla="*/ 44870 h 99298"/>
            <a:gd name="connsiteX3" fmla="*/ 1525444 w 1536330"/>
            <a:gd name="connsiteY3" fmla="*/ 1327 h 99298"/>
            <a:gd name="connsiteX4" fmla="*/ 1536330 w 1536330"/>
            <a:gd name="connsiteY4" fmla="*/ 99298 h 99298"/>
            <a:gd name="connsiteX5" fmla="*/ 89212 w 1536330"/>
            <a:gd name="connsiteY5" fmla="*/ 96577 h 99298"/>
            <a:gd name="connsiteX0" fmla="*/ 706 w 1447824"/>
            <a:gd name="connsiteY0" fmla="*/ 96577 h 99298"/>
            <a:gd name="connsiteX1" fmla="*/ 1257324 w 1447824"/>
            <a:gd name="connsiteY1" fmla="*/ 44870 h 99298"/>
            <a:gd name="connsiteX2" fmla="*/ 1436938 w 1447824"/>
            <a:gd name="connsiteY2" fmla="*/ 1327 h 99298"/>
            <a:gd name="connsiteX3" fmla="*/ 1447824 w 1447824"/>
            <a:gd name="connsiteY3" fmla="*/ 99298 h 99298"/>
            <a:gd name="connsiteX4" fmla="*/ 706 w 1447824"/>
            <a:gd name="connsiteY4" fmla="*/ 96577 h 99298"/>
            <a:gd name="connsiteX0" fmla="*/ 1132 w 1448250"/>
            <a:gd name="connsiteY0" fmla="*/ 96230 h 98951"/>
            <a:gd name="connsiteX1" fmla="*/ 853013 w 1448250"/>
            <a:gd name="connsiteY1" fmla="*/ 61191 h 98951"/>
            <a:gd name="connsiteX2" fmla="*/ 1437364 w 1448250"/>
            <a:gd name="connsiteY2" fmla="*/ 980 h 98951"/>
            <a:gd name="connsiteX3" fmla="*/ 1448250 w 1448250"/>
            <a:gd name="connsiteY3" fmla="*/ 98951 h 98951"/>
            <a:gd name="connsiteX4" fmla="*/ 1132 w 1448250"/>
            <a:gd name="connsiteY4" fmla="*/ 96230 h 98951"/>
            <a:gd name="connsiteX0" fmla="*/ 1132 w 1448250"/>
            <a:gd name="connsiteY0" fmla="*/ 96349 h 99070"/>
            <a:gd name="connsiteX1" fmla="*/ 853013 w 1448250"/>
            <a:gd name="connsiteY1" fmla="*/ 61310 h 99070"/>
            <a:gd name="connsiteX2" fmla="*/ 1437364 w 1448250"/>
            <a:gd name="connsiteY2" fmla="*/ 1099 h 99070"/>
            <a:gd name="connsiteX3" fmla="*/ 1448250 w 1448250"/>
            <a:gd name="connsiteY3" fmla="*/ 99070 h 99070"/>
            <a:gd name="connsiteX4" fmla="*/ 1132 w 1448250"/>
            <a:gd name="connsiteY4" fmla="*/ 96349 h 99070"/>
            <a:gd name="connsiteX0" fmla="*/ 1132 w 1448250"/>
            <a:gd name="connsiteY0" fmla="*/ 96349 h 99070"/>
            <a:gd name="connsiteX1" fmla="*/ 853013 w 1448250"/>
            <a:gd name="connsiteY1" fmla="*/ 61310 h 99070"/>
            <a:gd name="connsiteX2" fmla="*/ 1437364 w 1448250"/>
            <a:gd name="connsiteY2" fmla="*/ 1099 h 99070"/>
            <a:gd name="connsiteX3" fmla="*/ 1448250 w 1448250"/>
            <a:gd name="connsiteY3" fmla="*/ 99070 h 99070"/>
            <a:gd name="connsiteX4" fmla="*/ 1132 w 1448250"/>
            <a:gd name="connsiteY4" fmla="*/ 96349 h 99070"/>
            <a:gd name="connsiteX0" fmla="*/ 1132 w 1454030"/>
            <a:gd name="connsiteY0" fmla="*/ 94017 h 96738"/>
            <a:gd name="connsiteX1" fmla="*/ 853013 w 1454030"/>
            <a:gd name="connsiteY1" fmla="*/ 58978 h 96738"/>
            <a:gd name="connsiteX2" fmla="*/ 1454030 w 1454030"/>
            <a:gd name="connsiteY2" fmla="*/ 1148 h 96738"/>
            <a:gd name="connsiteX3" fmla="*/ 1448250 w 1454030"/>
            <a:gd name="connsiteY3" fmla="*/ 96738 h 96738"/>
            <a:gd name="connsiteX4" fmla="*/ 1132 w 1454030"/>
            <a:gd name="connsiteY4" fmla="*/ 94017 h 96738"/>
            <a:gd name="connsiteX0" fmla="*/ 1137 w 1451655"/>
            <a:gd name="connsiteY0" fmla="*/ 86873 h 96738"/>
            <a:gd name="connsiteX1" fmla="*/ 850638 w 1451655"/>
            <a:gd name="connsiteY1" fmla="*/ 58978 h 96738"/>
            <a:gd name="connsiteX2" fmla="*/ 1451655 w 1451655"/>
            <a:gd name="connsiteY2" fmla="*/ 1148 h 96738"/>
            <a:gd name="connsiteX3" fmla="*/ 1445875 w 1451655"/>
            <a:gd name="connsiteY3" fmla="*/ 96738 h 96738"/>
            <a:gd name="connsiteX4" fmla="*/ 1137 w 1451655"/>
            <a:gd name="connsiteY4" fmla="*/ 86873 h 9673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451655" h="96738">
              <a:moveTo>
                <a:pt x="1137" y="86873"/>
              </a:moveTo>
              <a:cubicBezTo>
                <a:pt x="-30613" y="77802"/>
                <a:pt x="611266" y="74853"/>
                <a:pt x="850638" y="58978"/>
              </a:cubicBezTo>
              <a:cubicBezTo>
                <a:pt x="1162873" y="39134"/>
                <a:pt x="1419905" y="-7923"/>
                <a:pt x="1451655" y="1148"/>
              </a:cubicBezTo>
              <a:lnTo>
                <a:pt x="1445875" y="96738"/>
              </a:lnTo>
              <a:lnTo>
                <a:pt x="1137" y="86873"/>
              </a:lnTo>
              <a:close/>
            </a:path>
          </a:pathLst>
        </a:custGeom>
        <a:solidFill xmlns:a="http://schemas.openxmlformats.org/drawingml/2006/main">
          <a:schemeClr val="accent4"/>
        </a:solidFill>
        <a:ln xmlns:a="http://schemas.openxmlformats.org/drawingml/2006/main">
          <a:solidFill>
            <a:schemeClr val="accent4"/>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0.77093</cdr:x>
      <cdr:y>0.63947</cdr:y>
    </cdr:from>
    <cdr:to>
      <cdr:x>0.9694</cdr:x>
      <cdr:y>0.85416</cdr:y>
    </cdr:to>
    <cdr:sp macro="" textlink="">
      <cdr:nvSpPr>
        <cdr:cNvPr id="35" name="Freeform: Shape 34">
          <a:extLst xmlns:a="http://schemas.openxmlformats.org/drawingml/2006/main">
            <a:ext uri="{FF2B5EF4-FFF2-40B4-BE49-F238E27FC236}">
              <a16:creationId xmlns:a16="http://schemas.microsoft.com/office/drawing/2014/main" id="{821FB069-04A3-42F4-BF89-54A795C3C387}"/>
            </a:ext>
          </a:extLst>
        </cdr:cNvPr>
        <cdr:cNvSpPr/>
      </cdr:nvSpPr>
      <cdr:spPr>
        <a:xfrm xmlns:a="http://schemas.openxmlformats.org/drawingml/2006/main">
          <a:off x="5344180" y="3310449"/>
          <a:ext cx="1375865" cy="1111407"/>
        </a:xfrm>
        <a:custGeom xmlns:a="http://schemas.openxmlformats.org/drawingml/2006/main">
          <a:avLst/>
          <a:gdLst>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15040 w 1463842"/>
            <a:gd name="connsiteY11" fmla="*/ 462928 h 1169784"/>
            <a:gd name="connsiteX12" fmla="*/ 20053 w 1463842"/>
            <a:gd name="connsiteY12" fmla="*/ 422823 h 1169784"/>
            <a:gd name="connsiteX13" fmla="*/ 30079 w 1463842"/>
            <a:gd name="connsiteY13" fmla="*/ 402771 h 1169784"/>
            <a:gd name="connsiteX14" fmla="*/ 40105 w 1463842"/>
            <a:gd name="connsiteY14" fmla="*/ 377705 h 1169784"/>
            <a:gd name="connsiteX15" fmla="*/ 45119 w 1463842"/>
            <a:gd name="connsiteY15" fmla="*/ 352639 h 1169784"/>
            <a:gd name="connsiteX16" fmla="*/ 50132 w 1463842"/>
            <a:gd name="connsiteY16" fmla="*/ 337600 h 1169784"/>
            <a:gd name="connsiteX17" fmla="*/ 55145 w 1463842"/>
            <a:gd name="connsiteY17" fmla="*/ 312534 h 1169784"/>
            <a:gd name="connsiteX18" fmla="*/ 70184 w 1463842"/>
            <a:gd name="connsiteY18" fmla="*/ 282455 h 1169784"/>
            <a:gd name="connsiteX19" fmla="*/ 75198 w 1463842"/>
            <a:gd name="connsiteY19" fmla="*/ 267415 h 1169784"/>
            <a:gd name="connsiteX20" fmla="*/ 65171 w 1463842"/>
            <a:gd name="connsiteY20" fmla="*/ 182192 h 1169784"/>
            <a:gd name="connsiteX21" fmla="*/ 60158 w 1463842"/>
            <a:gd name="connsiteY21" fmla="*/ 162139 h 1169784"/>
            <a:gd name="connsiteX22" fmla="*/ 25066 w 1463842"/>
            <a:gd name="connsiteY22" fmla="*/ 101981 h 1169784"/>
            <a:gd name="connsiteX23" fmla="*/ 20053 w 1463842"/>
            <a:gd name="connsiteY23" fmla="*/ 81928 h 1169784"/>
            <a:gd name="connsiteX24" fmla="*/ 0 w 1463842"/>
            <a:gd name="connsiteY24" fmla="*/ 51850 h 1169784"/>
            <a:gd name="connsiteX25" fmla="*/ 5013 w 1463842"/>
            <a:gd name="connsiteY25" fmla="*/ 1718 h 1169784"/>
            <a:gd name="connsiteX26" fmla="*/ 20053 w 1463842"/>
            <a:gd name="connsiteY26" fmla="*/ 6731 h 1169784"/>
            <a:gd name="connsiteX27" fmla="*/ 45119 w 1463842"/>
            <a:gd name="connsiteY27" fmla="*/ 26784 h 1169784"/>
            <a:gd name="connsiteX28" fmla="*/ 60158 w 1463842"/>
            <a:gd name="connsiteY28" fmla="*/ 41823 h 1169784"/>
            <a:gd name="connsiteX29" fmla="*/ 65171 w 1463842"/>
            <a:gd name="connsiteY29" fmla="*/ 56863 h 1169784"/>
            <a:gd name="connsiteX30" fmla="*/ 255671 w 1463842"/>
            <a:gd name="connsiteY30" fmla="*/ 432850 h 1169784"/>
            <a:gd name="connsiteX31" fmla="*/ 701842 w 1463842"/>
            <a:gd name="connsiteY31" fmla="*/ 868994 h 1169784"/>
            <a:gd name="connsiteX32" fmla="*/ 1463842 w 1463842"/>
            <a:gd name="connsiteY32" fmla="*/ 1099600 h 1169784"/>
            <a:gd name="connsiteX33" fmla="*/ 1453816 w 1463842"/>
            <a:gd name="connsiteY33" fmla="*/ 1159757 h 1169784"/>
            <a:gd name="connsiteX34" fmla="*/ 80211 w 1463842"/>
            <a:gd name="connsiteY34"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20053 w 1463842"/>
            <a:gd name="connsiteY11" fmla="*/ 422823 h 1169784"/>
            <a:gd name="connsiteX12" fmla="*/ 30079 w 1463842"/>
            <a:gd name="connsiteY12" fmla="*/ 402771 h 1169784"/>
            <a:gd name="connsiteX13" fmla="*/ 40105 w 1463842"/>
            <a:gd name="connsiteY13" fmla="*/ 377705 h 1169784"/>
            <a:gd name="connsiteX14" fmla="*/ 45119 w 1463842"/>
            <a:gd name="connsiteY14" fmla="*/ 352639 h 1169784"/>
            <a:gd name="connsiteX15" fmla="*/ 50132 w 1463842"/>
            <a:gd name="connsiteY15" fmla="*/ 337600 h 1169784"/>
            <a:gd name="connsiteX16" fmla="*/ 55145 w 1463842"/>
            <a:gd name="connsiteY16" fmla="*/ 312534 h 1169784"/>
            <a:gd name="connsiteX17" fmla="*/ 70184 w 1463842"/>
            <a:gd name="connsiteY17" fmla="*/ 282455 h 1169784"/>
            <a:gd name="connsiteX18" fmla="*/ 75198 w 1463842"/>
            <a:gd name="connsiteY18" fmla="*/ 267415 h 1169784"/>
            <a:gd name="connsiteX19" fmla="*/ 65171 w 1463842"/>
            <a:gd name="connsiteY19" fmla="*/ 182192 h 1169784"/>
            <a:gd name="connsiteX20" fmla="*/ 60158 w 1463842"/>
            <a:gd name="connsiteY20" fmla="*/ 162139 h 1169784"/>
            <a:gd name="connsiteX21" fmla="*/ 25066 w 1463842"/>
            <a:gd name="connsiteY21" fmla="*/ 101981 h 1169784"/>
            <a:gd name="connsiteX22" fmla="*/ 20053 w 1463842"/>
            <a:gd name="connsiteY22" fmla="*/ 81928 h 1169784"/>
            <a:gd name="connsiteX23" fmla="*/ 0 w 1463842"/>
            <a:gd name="connsiteY23" fmla="*/ 51850 h 1169784"/>
            <a:gd name="connsiteX24" fmla="*/ 5013 w 1463842"/>
            <a:gd name="connsiteY24" fmla="*/ 1718 h 1169784"/>
            <a:gd name="connsiteX25" fmla="*/ 20053 w 1463842"/>
            <a:gd name="connsiteY25" fmla="*/ 6731 h 1169784"/>
            <a:gd name="connsiteX26" fmla="*/ 45119 w 1463842"/>
            <a:gd name="connsiteY26" fmla="*/ 26784 h 1169784"/>
            <a:gd name="connsiteX27" fmla="*/ 60158 w 1463842"/>
            <a:gd name="connsiteY27" fmla="*/ 41823 h 1169784"/>
            <a:gd name="connsiteX28" fmla="*/ 65171 w 1463842"/>
            <a:gd name="connsiteY28" fmla="*/ 56863 h 1169784"/>
            <a:gd name="connsiteX29" fmla="*/ 255671 w 1463842"/>
            <a:gd name="connsiteY29" fmla="*/ 432850 h 1169784"/>
            <a:gd name="connsiteX30" fmla="*/ 701842 w 1463842"/>
            <a:gd name="connsiteY30" fmla="*/ 868994 h 1169784"/>
            <a:gd name="connsiteX31" fmla="*/ 1463842 w 1463842"/>
            <a:gd name="connsiteY31" fmla="*/ 1099600 h 1169784"/>
            <a:gd name="connsiteX32" fmla="*/ 1453816 w 1463842"/>
            <a:gd name="connsiteY32" fmla="*/ 1159757 h 1169784"/>
            <a:gd name="connsiteX33" fmla="*/ 80211 w 1463842"/>
            <a:gd name="connsiteY33"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20053 w 1463842"/>
            <a:gd name="connsiteY11" fmla="*/ 422823 h 1169784"/>
            <a:gd name="connsiteX12" fmla="*/ 30079 w 1463842"/>
            <a:gd name="connsiteY12" fmla="*/ 402771 h 1169784"/>
            <a:gd name="connsiteX13" fmla="*/ 45119 w 1463842"/>
            <a:gd name="connsiteY13" fmla="*/ 352639 h 1169784"/>
            <a:gd name="connsiteX14" fmla="*/ 50132 w 1463842"/>
            <a:gd name="connsiteY14" fmla="*/ 337600 h 1169784"/>
            <a:gd name="connsiteX15" fmla="*/ 55145 w 1463842"/>
            <a:gd name="connsiteY15" fmla="*/ 312534 h 1169784"/>
            <a:gd name="connsiteX16" fmla="*/ 70184 w 1463842"/>
            <a:gd name="connsiteY16" fmla="*/ 282455 h 1169784"/>
            <a:gd name="connsiteX17" fmla="*/ 75198 w 1463842"/>
            <a:gd name="connsiteY17" fmla="*/ 267415 h 1169784"/>
            <a:gd name="connsiteX18" fmla="*/ 65171 w 1463842"/>
            <a:gd name="connsiteY18" fmla="*/ 182192 h 1169784"/>
            <a:gd name="connsiteX19" fmla="*/ 60158 w 1463842"/>
            <a:gd name="connsiteY19" fmla="*/ 162139 h 1169784"/>
            <a:gd name="connsiteX20" fmla="*/ 25066 w 1463842"/>
            <a:gd name="connsiteY20" fmla="*/ 101981 h 1169784"/>
            <a:gd name="connsiteX21" fmla="*/ 20053 w 1463842"/>
            <a:gd name="connsiteY21" fmla="*/ 81928 h 1169784"/>
            <a:gd name="connsiteX22" fmla="*/ 0 w 1463842"/>
            <a:gd name="connsiteY22" fmla="*/ 51850 h 1169784"/>
            <a:gd name="connsiteX23" fmla="*/ 5013 w 1463842"/>
            <a:gd name="connsiteY23" fmla="*/ 1718 h 1169784"/>
            <a:gd name="connsiteX24" fmla="*/ 20053 w 1463842"/>
            <a:gd name="connsiteY24" fmla="*/ 6731 h 1169784"/>
            <a:gd name="connsiteX25" fmla="*/ 45119 w 1463842"/>
            <a:gd name="connsiteY25" fmla="*/ 26784 h 1169784"/>
            <a:gd name="connsiteX26" fmla="*/ 60158 w 1463842"/>
            <a:gd name="connsiteY26" fmla="*/ 41823 h 1169784"/>
            <a:gd name="connsiteX27" fmla="*/ 65171 w 1463842"/>
            <a:gd name="connsiteY27" fmla="*/ 56863 h 1169784"/>
            <a:gd name="connsiteX28" fmla="*/ 255671 w 1463842"/>
            <a:gd name="connsiteY28" fmla="*/ 432850 h 1169784"/>
            <a:gd name="connsiteX29" fmla="*/ 701842 w 1463842"/>
            <a:gd name="connsiteY29" fmla="*/ 868994 h 1169784"/>
            <a:gd name="connsiteX30" fmla="*/ 1463842 w 1463842"/>
            <a:gd name="connsiteY30" fmla="*/ 1099600 h 1169784"/>
            <a:gd name="connsiteX31" fmla="*/ 1453816 w 1463842"/>
            <a:gd name="connsiteY31" fmla="*/ 1159757 h 1169784"/>
            <a:gd name="connsiteX32" fmla="*/ 80211 w 1463842"/>
            <a:gd name="connsiteY32"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20053 w 1463842"/>
            <a:gd name="connsiteY11" fmla="*/ 422823 h 1169784"/>
            <a:gd name="connsiteX12" fmla="*/ 45119 w 1463842"/>
            <a:gd name="connsiteY12" fmla="*/ 352639 h 1169784"/>
            <a:gd name="connsiteX13" fmla="*/ 50132 w 1463842"/>
            <a:gd name="connsiteY13" fmla="*/ 337600 h 1169784"/>
            <a:gd name="connsiteX14" fmla="*/ 55145 w 1463842"/>
            <a:gd name="connsiteY14" fmla="*/ 312534 h 1169784"/>
            <a:gd name="connsiteX15" fmla="*/ 70184 w 1463842"/>
            <a:gd name="connsiteY15" fmla="*/ 282455 h 1169784"/>
            <a:gd name="connsiteX16" fmla="*/ 75198 w 1463842"/>
            <a:gd name="connsiteY16" fmla="*/ 267415 h 1169784"/>
            <a:gd name="connsiteX17" fmla="*/ 65171 w 1463842"/>
            <a:gd name="connsiteY17" fmla="*/ 182192 h 1169784"/>
            <a:gd name="connsiteX18" fmla="*/ 60158 w 1463842"/>
            <a:gd name="connsiteY18" fmla="*/ 162139 h 1169784"/>
            <a:gd name="connsiteX19" fmla="*/ 25066 w 1463842"/>
            <a:gd name="connsiteY19" fmla="*/ 101981 h 1169784"/>
            <a:gd name="connsiteX20" fmla="*/ 20053 w 1463842"/>
            <a:gd name="connsiteY20" fmla="*/ 81928 h 1169784"/>
            <a:gd name="connsiteX21" fmla="*/ 0 w 1463842"/>
            <a:gd name="connsiteY21" fmla="*/ 51850 h 1169784"/>
            <a:gd name="connsiteX22" fmla="*/ 5013 w 1463842"/>
            <a:gd name="connsiteY22" fmla="*/ 1718 h 1169784"/>
            <a:gd name="connsiteX23" fmla="*/ 20053 w 1463842"/>
            <a:gd name="connsiteY23" fmla="*/ 6731 h 1169784"/>
            <a:gd name="connsiteX24" fmla="*/ 45119 w 1463842"/>
            <a:gd name="connsiteY24" fmla="*/ 26784 h 1169784"/>
            <a:gd name="connsiteX25" fmla="*/ 60158 w 1463842"/>
            <a:gd name="connsiteY25" fmla="*/ 41823 h 1169784"/>
            <a:gd name="connsiteX26" fmla="*/ 65171 w 1463842"/>
            <a:gd name="connsiteY26" fmla="*/ 56863 h 1169784"/>
            <a:gd name="connsiteX27" fmla="*/ 255671 w 1463842"/>
            <a:gd name="connsiteY27" fmla="*/ 432850 h 1169784"/>
            <a:gd name="connsiteX28" fmla="*/ 701842 w 1463842"/>
            <a:gd name="connsiteY28" fmla="*/ 868994 h 1169784"/>
            <a:gd name="connsiteX29" fmla="*/ 1463842 w 1463842"/>
            <a:gd name="connsiteY29" fmla="*/ 1099600 h 1169784"/>
            <a:gd name="connsiteX30" fmla="*/ 1453816 w 1463842"/>
            <a:gd name="connsiteY30" fmla="*/ 1159757 h 1169784"/>
            <a:gd name="connsiteX31" fmla="*/ 80211 w 1463842"/>
            <a:gd name="connsiteY31"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45119 w 1463842"/>
            <a:gd name="connsiteY11" fmla="*/ 352639 h 1169784"/>
            <a:gd name="connsiteX12" fmla="*/ 50132 w 1463842"/>
            <a:gd name="connsiteY12" fmla="*/ 337600 h 1169784"/>
            <a:gd name="connsiteX13" fmla="*/ 55145 w 1463842"/>
            <a:gd name="connsiteY13" fmla="*/ 312534 h 1169784"/>
            <a:gd name="connsiteX14" fmla="*/ 70184 w 1463842"/>
            <a:gd name="connsiteY14" fmla="*/ 282455 h 1169784"/>
            <a:gd name="connsiteX15" fmla="*/ 75198 w 1463842"/>
            <a:gd name="connsiteY15" fmla="*/ 267415 h 1169784"/>
            <a:gd name="connsiteX16" fmla="*/ 65171 w 1463842"/>
            <a:gd name="connsiteY16" fmla="*/ 182192 h 1169784"/>
            <a:gd name="connsiteX17" fmla="*/ 60158 w 1463842"/>
            <a:gd name="connsiteY17" fmla="*/ 162139 h 1169784"/>
            <a:gd name="connsiteX18" fmla="*/ 25066 w 1463842"/>
            <a:gd name="connsiteY18" fmla="*/ 101981 h 1169784"/>
            <a:gd name="connsiteX19" fmla="*/ 20053 w 1463842"/>
            <a:gd name="connsiteY19" fmla="*/ 81928 h 1169784"/>
            <a:gd name="connsiteX20" fmla="*/ 0 w 1463842"/>
            <a:gd name="connsiteY20" fmla="*/ 51850 h 1169784"/>
            <a:gd name="connsiteX21" fmla="*/ 5013 w 1463842"/>
            <a:gd name="connsiteY21" fmla="*/ 1718 h 1169784"/>
            <a:gd name="connsiteX22" fmla="*/ 20053 w 1463842"/>
            <a:gd name="connsiteY22" fmla="*/ 6731 h 1169784"/>
            <a:gd name="connsiteX23" fmla="*/ 45119 w 1463842"/>
            <a:gd name="connsiteY23" fmla="*/ 26784 h 1169784"/>
            <a:gd name="connsiteX24" fmla="*/ 60158 w 1463842"/>
            <a:gd name="connsiteY24" fmla="*/ 41823 h 1169784"/>
            <a:gd name="connsiteX25" fmla="*/ 65171 w 1463842"/>
            <a:gd name="connsiteY25" fmla="*/ 56863 h 1169784"/>
            <a:gd name="connsiteX26" fmla="*/ 255671 w 1463842"/>
            <a:gd name="connsiteY26" fmla="*/ 432850 h 1169784"/>
            <a:gd name="connsiteX27" fmla="*/ 701842 w 1463842"/>
            <a:gd name="connsiteY27" fmla="*/ 868994 h 1169784"/>
            <a:gd name="connsiteX28" fmla="*/ 1463842 w 1463842"/>
            <a:gd name="connsiteY28" fmla="*/ 1099600 h 1169784"/>
            <a:gd name="connsiteX29" fmla="*/ 1453816 w 1463842"/>
            <a:gd name="connsiteY29" fmla="*/ 1159757 h 1169784"/>
            <a:gd name="connsiteX30" fmla="*/ 80211 w 1463842"/>
            <a:gd name="connsiteY30"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45119 w 1463842"/>
            <a:gd name="connsiteY10" fmla="*/ 352639 h 1169784"/>
            <a:gd name="connsiteX11" fmla="*/ 50132 w 1463842"/>
            <a:gd name="connsiteY11" fmla="*/ 337600 h 1169784"/>
            <a:gd name="connsiteX12" fmla="*/ 55145 w 1463842"/>
            <a:gd name="connsiteY12" fmla="*/ 312534 h 1169784"/>
            <a:gd name="connsiteX13" fmla="*/ 70184 w 1463842"/>
            <a:gd name="connsiteY13" fmla="*/ 282455 h 1169784"/>
            <a:gd name="connsiteX14" fmla="*/ 75198 w 1463842"/>
            <a:gd name="connsiteY14" fmla="*/ 267415 h 1169784"/>
            <a:gd name="connsiteX15" fmla="*/ 65171 w 1463842"/>
            <a:gd name="connsiteY15" fmla="*/ 182192 h 1169784"/>
            <a:gd name="connsiteX16" fmla="*/ 60158 w 1463842"/>
            <a:gd name="connsiteY16" fmla="*/ 162139 h 1169784"/>
            <a:gd name="connsiteX17" fmla="*/ 25066 w 1463842"/>
            <a:gd name="connsiteY17" fmla="*/ 101981 h 1169784"/>
            <a:gd name="connsiteX18" fmla="*/ 20053 w 1463842"/>
            <a:gd name="connsiteY18" fmla="*/ 81928 h 1169784"/>
            <a:gd name="connsiteX19" fmla="*/ 0 w 1463842"/>
            <a:gd name="connsiteY19" fmla="*/ 51850 h 1169784"/>
            <a:gd name="connsiteX20" fmla="*/ 5013 w 1463842"/>
            <a:gd name="connsiteY20" fmla="*/ 1718 h 1169784"/>
            <a:gd name="connsiteX21" fmla="*/ 20053 w 1463842"/>
            <a:gd name="connsiteY21" fmla="*/ 6731 h 1169784"/>
            <a:gd name="connsiteX22" fmla="*/ 45119 w 1463842"/>
            <a:gd name="connsiteY22" fmla="*/ 26784 h 1169784"/>
            <a:gd name="connsiteX23" fmla="*/ 60158 w 1463842"/>
            <a:gd name="connsiteY23" fmla="*/ 41823 h 1169784"/>
            <a:gd name="connsiteX24" fmla="*/ 65171 w 1463842"/>
            <a:gd name="connsiteY24" fmla="*/ 56863 h 1169784"/>
            <a:gd name="connsiteX25" fmla="*/ 255671 w 1463842"/>
            <a:gd name="connsiteY25" fmla="*/ 432850 h 1169784"/>
            <a:gd name="connsiteX26" fmla="*/ 701842 w 1463842"/>
            <a:gd name="connsiteY26" fmla="*/ 868994 h 1169784"/>
            <a:gd name="connsiteX27" fmla="*/ 1463842 w 1463842"/>
            <a:gd name="connsiteY27" fmla="*/ 1099600 h 1169784"/>
            <a:gd name="connsiteX28" fmla="*/ 1453816 w 1463842"/>
            <a:gd name="connsiteY28" fmla="*/ 1159757 h 1169784"/>
            <a:gd name="connsiteX29" fmla="*/ 80211 w 1463842"/>
            <a:gd name="connsiteY29"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45119 w 1463842"/>
            <a:gd name="connsiteY9" fmla="*/ 352639 h 1169784"/>
            <a:gd name="connsiteX10" fmla="*/ 50132 w 1463842"/>
            <a:gd name="connsiteY10" fmla="*/ 337600 h 1169784"/>
            <a:gd name="connsiteX11" fmla="*/ 55145 w 1463842"/>
            <a:gd name="connsiteY11" fmla="*/ 312534 h 1169784"/>
            <a:gd name="connsiteX12" fmla="*/ 70184 w 1463842"/>
            <a:gd name="connsiteY12" fmla="*/ 282455 h 1169784"/>
            <a:gd name="connsiteX13" fmla="*/ 75198 w 1463842"/>
            <a:gd name="connsiteY13" fmla="*/ 267415 h 1169784"/>
            <a:gd name="connsiteX14" fmla="*/ 65171 w 1463842"/>
            <a:gd name="connsiteY14" fmla="*/ 182192 h 1169784"/>
            <a:gd name="connsiteX15" fmla="*/ 60158 w 1463842"/>
            <a:gd name="connsiteY15" fmla="*/ 162139 h 1169784"/>
            <a:gd name="connsiteX16" fmla="*/ 25066 w 1463842"/>
            <a:gd name="connsiteY16" fmla="*/ 101981 h 1169784"/>
            <a:gd name="connsiteX17" fmla="*/ 20053 w 1463842"/>
            <a:gd name="connsiteY17" fmla="*/ 81928 h 1169784"/>
            <a:gd name="connsiteX18" fmla="*/ 0 w 1463842"/>
            <a:gd name="connsiteY18" fmla="*/ 51850 h 1169784"/>
            <a:gd name="connsiteX19" fmla="*/ 5013 w 1463842"/>
            <a:gd name="connsiteY19" fmla="*/ 1718 h 1169784"/>
            <a:gd name="connsiteX20" fmla="*/ 20053 w 1463842"/>
            <a:gd name="connsiteY20" fmla="*/ 6731 h 1169784"/>
            <a:gd name="connsiteX21" fmla="*/ 45119 w 1463842"/>
            <a:gd name="connsiteY21" fmla="*/ 26784 h 1169784"/>
            <a:gd name="connsiteX22" fmla="*/ 60158 w 1463842"/>
            <a:gd name="connsiteY22" fmla="*/ 41823 h 1169784"/>
            <a:gd name="connsiteX23" fmla="*/ 65171 w 1463842"/>
            <a:gd name="connsiteY23" fmla="*/ 56863 h 1169784"/>
            <a:gd name="connsiteX24" fmla="*/ 255671 w 1463842"/>
            <a:gd name="connsiteY24" fmla="*/ 432850 h 1169784"/>
            <a:gd name="connsiteX25" fmla="*/ 701842 w 1463842"/>
            <a:gd name="connsiteY25" fmla="*/ 868994 h 1169784"/>
            <a:gd name="connsiteX26" fmla="*/ 1463842 w 1463842"/>
            <a:gd name="connsiteY26" fmla="*/ 1099600 h 1169784"/>
            <a:gd name="connsiteX27" fmla="*/ 1453816 w 1463842"/>
            <a:gd name="connsiteY27" fmla="*/ 1159757 h 1169784"/>
            <a:gd name="connsiteX28" fmla="*/ 80211 w 1463842"/>
            <a:gd name="connsiteY28"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45119 w 1463842"/>
            <a:gd name="connsiteY8" fmla="*/ 352639 h 1169784"/>
            <a:gd name="connsiteX9" fmla="*/ 50132 w 1463842"/>
            <a:gd name="connsiteY9" fmla="*/ 337600 h 1169784"/>
            <a:gd name="connsiteX10" fmla="*/ 55145 w 1463842"/>
            <a:gd name="connsiteY10" fmla="*/ 312534 h 1169784"/>
            <a:gd name="connsiteX11" fmla="*/ 70184 w 1463842"/>
            <a:gd name="connsiteY11" fmla="*/ 282455 h 1169784"/>
            <a:gd name="connsiteX12" fmla="*/ 75198 w 1463842"/>
            <a:gd name="connsiteY12" fmla="*/ 267415 h 1169784"/>
            <a:gd name="connsiteX13" fmla="*/ 65171 w 1463842"/>
            <a:gd name="connsiteY13" fmla="*/ 182192 h 1169784"/>
            <a:gd name="connsiteX14" fmla="*/ 60158 w 1463842"/>
            <a:gd name="connsiteY14" fmla="*/ 162139 h 1169784"/>
            <a:gd name="connsiteX15" fmla="*/ 25066 w 1463842"/>
            <a:gd name="connsiteY15" fmla="*/ 101981 h 1169784"/>
            <a:gd name="connsiteX16" fmla="*/ 20053 w 1463842"/>
            <a:gd name="connsiteY16" fmla="*/ 81928 h 1169784"/>
            <a:gd name="connsiteX17" fmla="*/ 0 w 1463842"/>
            <a:gd name="connsiteY17" fmla="*/ 51850 h 1169784"/>
            <a:gd name="connsiteX18" fmla="*/ 5013 w 1463842"/>
            <a:gd name="connsiteY18" fmla="*/ 1718 h 1169784"/>
            <a:gd name="connsiteX19" fmla="*/ 20053 w 1463842"/>
            <a:gd name="connsiteY19" fmla="*/ 6731 h 1169784"/>
            <a:gd name="connsiteX20" fmla="*/ 45119 w 1463842"/>
            <a:gd name="connsiteY20" fmla="*/ 26784 h 1169784"/>
            <a:gd name="connsiteX21" fmla="*/ 60158 w 1463842"/>
            <a:gd name="connsiteY21" fmla="*/ 41823 h 1169784"/>
            <a:gd name="connsiteX22" fmla="*/ 65171 w 1463842"/>
            <a:gd name="connsiteY22" fmla="*/ 56863 h 1169784"/>
            <a:gd name="connsiteX23" fmla="*/ 255671 w 1463842"/>
            <a:gd name="connsiteY23" fmla="*/ 432850 h 1169784"/>
            <a:gd name="connsiteX24" fmla="*/ 701842 w 1463842"/>
            <a:gd name="connsiteY24" fmla="*/ 868994 h 1169784"/>
            <a:gd name="connsiteX25" fmla="*/ 1463842 w 1463842"/>
            <a:gd name="connsiteY25" fmla="*/ 1099600 h 1169784"/>
            <a:gd name="connsiteX26" fmla="*/ 1453816 w 1463842"/>
            <a:gd name="connsiteY26" fmla="*/ 1159757 h 1169784"/>
            <a:gd name="connsiteX27" fmla="*/ 80211 w 1463842"/>
            <a:gd name="connsiteY27"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5119 w 1463842"/>
            <a:gd name="connsiteY7" fmla="*/ 352639 h 1169784"/>
            <a:gd name="connsiteX8" fmla="*/ 50132 w 1463842"/>
            <a:gd name="connsiteY8" fmla="*/ 337600 h 1169784"/>
            <a:gd name="connsiteX9" fmla="*/ 55145 w 1463842"/>
            <a:gd name="connsiteY9" fmla="*/ 312534 h 1169784"/>
            <a:gd name="connsiteX10" fmla="*/ 70184 w 1463842"/>
            <a:gd name="connsiteY10" fmla="*/ 282455 h 1169784"/>
            <a:gd name="connsiteX11" fmla="*/ 75198 w 1463842"/>
            <a:gd name="connsiteY11" fmla="*/ 267415 h 1169784"/>
            <a:gd name="connsiteX12" fmla="*/ 65171 w 1463842"/>
            <a:gd name="connsiteY12" fmla="*/ 182192 h 1169784"/>
            <a:gd name="connsiteX13" fmla="*/ 60158 w 1463842"/>
            <a:gd name="connsiteY13" fmla="*/ 162139 h 1169784"/>
            <a:gd name="connsiteX14" fmla="*/ 25066 w 1463842"/>
            <a:gd name="connsiteY14" fmla="*/ 101981 h 1169784"/>
            <a:gd name="connsiteX15" fmla="*/ 20053 w 1463842"/>
            <a:gd name="connsiteY15" fmla="*/ 81928 h 1169784"/>
            <a:gd name="connsiteX16" fmla="*/ 0 w 1463842"/>
            <a:gd name="connsiteY16" fmla="*/ 51850 h 1169784"/>
            <a:gd name="connsiteX17" fmla="*/ 5013 w 1463842"/>
            <a:gd name="connsiteY17" fmla="*/ 1718 h 1169784"/>
            <a:gd name="connsiteX18" fmla="*/ 20053 w 1463842"/>
            <a:gd name="connsiteY18" fmla="*/ 6731 h 1169784"/>
            <a:gd name="connsiteX19" fmla="*/ 45119 w 1463842"/>
            <a:gd name="connsiteY19" fmla="*/ 26784 h 1169784"/>
            <a:gd name="connsiteX20" fmla="*/ 60158 w 1463842"/>
            <a:gd name="connsiteY20" fmla="*/ 41823 h 1169784"/>
            <a:gd name="connsiteX21" fmla="*/ 65171 w 1463842"/>
            <a:gd name="connsiteY21" fmla="*/ 56863 h 1169784"/>
            <a:gd name="connsiteX22" fmla="*/ 255671 w 1463842"/>
            <a:gd name="connsiteY22" fmla="*/ 432850 h 1169784"/>
            <a:gd name="connsiteX23" fmla="*/ 701842 w 1463842"/>
            <a:gd name="connsiteY23" fmla="*/ 868994 h 1169784"/>
            <a:gd name="connsiteX24" fmla="*/ 1463842 w 1463842"/>
            <a:gd name="connsiteY24" fmla="*/ 1099600 h 1169784"/>
            <a:gd name="connsiteX25" fmla="*/ 1453816 w 1463842"/>
            <a:gd name="connsiteY25" fmla="*/ 1159757 h 1169784"/>
            <a:gd name="connsiteX26" fmla="*/ 80211 w 1463842"/>
            <a:gd name="connsiteY26"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352639 h 1169784"/>
            <a:gd name="connsiteX7" fmla="*/ 50132 w 1463842"/>
            <a:gd name="connsiteY7" fmla="*/ 337600 h 1169784"/>
            <a:gd name="connsiteX8" fmla="*/ 55145 w 1463842"/>
            <a:gd name="connsiteY8" fmla="*/ 312534 h 1169784"/>
            <a:gd name="connsiteX9" fmla="*/ 70184 w 1463842"/>
            <a:gd name="connsiteY9" fmla="*/ 282455 h 1169784"/>
            <a:gd name="connsiteX10" fmla="*/ 75198 w 1463842"/>
            <a:gd name="connsiteY10" fmla="*/ 267415 h 1169784"/>
            <a:gd name="connsiteX11" fmla="*/ 65171 w 1463842"/>
            <a:gd name="connsiteY11" fmla="*/ 182192 h 1169784"/>
            <a:gd name="connsiteX12" fmla="*/ 60158 w 1463842"/>
            <a:gd name="connsiteY12" fmla="*/ 162139 h 1169784"/>
            <a:gd name="connsiteX13" fmla="*/ 25066 w 1463842"/>
            <a:gd name="connsiteY13" fmla="*/ 101981 h 1169784"/>
            <a:gd name="connsiteX14" fmla="*/ 20053 w 1463842"/>
            <a:gd name="connsiteY14" fmla="*/ 81928 h 1169784"/>
            <a:gd name="connsiteX15" fmla="*/ 0 w 1463842"/>
            <a:gd name="connsiteY15" fmla="*/ 51850 h 1169784"/>
            <a:gd name="connsiteX16" fmla="*/ 5013 w 1463842"/>
            <a:gd name="connsiteY16" fmla="*/ 1718 h 1169784"/>
            <a:gd name="connsiteX17" fmla="*/ 20053 w 1463842"/>
            <a:gd name="connsiteY17" fmla="*/ 6731 h 1169784"/>
            <a:gd name="connsiteX18" fmla="*/ 45119 w 1463842"/>
            <a:gd name="connsiteY18" fmla="*/ 26784 h 1169784"/>
            <a:gd name="connsiteX19" fmla="*/ 60158 w 1463842"/>
            <a:gd name="connsiteY19" fmla="*/ 41823 h 1169784"/>
            <a:gd name="connsiteX20" fmla="*/ 65171 w 1463842"/>
            <a:gd name="connsiteY20" fmla="*/ 56863 h 1169784"/>
            <a:gd name="connsiteX21" fmla="*/ 255671 w 1463842"/>
            <a:gd name="connsiteY21" fmla="*/ 432850 h 1169784"/>
            <a:gd name="connsiteX22" fmla="*/ 701842 w 1463842"/>
            <a:gd name="connsiteY22" fmla="*/ 868994 h 1169784"/>
            <a:gd name="connsiteX23" fmla="*/ 1463842 w 1463842"/>
            <a:gd name="connsiteY23" fmla="*/ 1099600 h 1169784"/>
            <a:gd name="connsiteX24" fmla="*/ 1453816 w 1463842"/>
            <a:gd name="connsiteY24" fmla="*/ 1159757 h 1169784"/>
            <a:gd name="connsiteX25" fmla="*/ 80211 w 1463842"/>
            <a:gd name="connsiteY25"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45119 w 1463842"/>
            <a:gd name="connsiteY5" fmla="*/ 352639 h 1169784"/>
            <a:gd name="connsiteX6" fmla="*/ 50132 w 1463842"/>
            <a:gd name="connsiteY6" fmla="*/ 337600 h 1169784"/>
            <a:gd name="connsiteX7" fmla="*/ 55145 w 1463842"/>
            <a:gd name="connsiteY7" fmla="*/ 312534 h 1169784"/>
            <a:gd name="connsiteX8" fmla="*/ 70184 w 1463842"/>
            <a:gd name="connsiteY8" fmla="*/ 282455 h 1169784"/>
            <a:gd name="connsiteX9" fmla="*/ 75198 w 1463842"/>
            <a:gd name="connsiteY9" fmla="*/ 267415 h 1169784"/>
            <a:gd name="connsiteX10" fmla="*/ 65171 w 1463842"/>
            <a:gd name="connsiteY10" fmla="*/ 182192 h 1169784"/>
            <a:gd name="connsiteX11" fmla="*/ 60158 w 1463842"/>
            <a:gd name="connsiteY11" fmla="*/ 162139 h 1169784"/>
            <a:gd name="connsiteX12" fmla="*/ 25066 w 1463842"/>
            <a:gd name="connsiteY12" fmla="*/ 101981 h 1169784"/>
            <a:gd name="connsiteX13" fmla="*/ 20053 w 1463842"/>
            <a:gd name="connsiteY13" fmla="*/ 81928 h 1169784"/>
            <a:gd name="connsiteX14" fmla="*/ 0 w 1463842"/>
            <a:gd name="connsiteY14" fmla="*/ 51850 h 1169784"/>
            <a:gd name="connsiteX15" fmla="*/ 5013 w 1463842"/>
            <a:gd name="connsiteY15" fmla="*/ 1718 h 1169784"/>
            <a:gd name="connsiteX16" fmla="*/ 20053 w 1463842"/>
            <a:gd name="connsiteY16" fmla="*/ 6731 h 1169784"/>
            <a:gd name="connsiteX17" fmla="*/ 45119 w 1463842"/>
            <a:gd name="connsiteY17" fmla="*/ 26784 h 1169784"/>
            <a:gd name="connsiteX18" fmla="*/ 60158 w 1463842"/>
            <a:gd name="connsiteY18" fmla="*/ 41823 h 1169784"/>
            <a:gd name="connsiteX19" fmla="*/ 65171 w 1463842"/>
            <a:gd name="connsiteY19" fmla="*/ 56863 h 1169784"/>
            <a:gd name="connsiteX20" fmla="*/ 255671 w 1463842"/>
            <a:gd name="connsiteY20" fmla="*/ 432850 h 1169784"/>
            <a:gd name="connsiteX21" fmla="*/ 701842 w 1463842"/>
            <a:gd name="connsiteY21" fmla="*/ 868994 h 1169784"/>
            <a:gd name="connsiteX22" fmla="*/ 1463842 w 1463842"/>
            <a:gd name="connsiteY22" fmla="*/ 1099600 h 1169784"/>
            <a:gd name="connsiteX23" fmla="*/ 1453816 w 1463842"/>
            <a:gd name="connsiteY23" fmla="*/ 1159757 h 1169784"/>
            <a:gd name="connsiteX24" fmla="*/ 80211 w 1463842"/>
            <a:gd name="connsiteY24"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45119 w 1463842"/>
            <a:gd name="connsiteY4" fmla="*/ 352639 h 1169784"/>
            <a:gd name="connsiteX5" fmla="*/ 50132 w 1463842"/>
            <a:gd name="connsiteY5" fmla="*/ 337600 h 1169784"/>
            <a:gd name="connsiteX6" fmla="*/ 55145 w 1463842"/>
            <a:gd name="connsiteY6" fmla="*/ 312534 h 1169784"/>
            <a:gd name="connsiteX7" fmla="*/ 70184 w 1463842"/>
            <a:gd name="connsiteY7" fmla="*/ 282455 h 1169784"/>
            <a:gd name="connsiteX8" fmla="*/ 75198 w 1463842"/>
            <a:gd name="connsiteY8" fmla="*/ 267415 h 1169784"/>
            <a:gd name="connsiteX9" fmla="*/ 65171 w 1463842"/>
            <a:gd name="connsiteY9" fmla="*/ 182192 h 1169784"/>
            <a:gd name="connsiteX10" fmla="*/ 60158 w 1463842"/>
            <a:gd name="connsiteY10" fmla="*/ 162139 h 1169784"/>
            <a:gd name="connsiteX11" fmla="*/ 25066 w 1463842"/>
            <a:gd name="connsiteY11" fmla="*/ 101981 h 1169784"/>
            <a:gd name="connsiteX12" fmla="*/ 20053 w 1463842"/>
            <a:gd name="connsiteY12" fmla="*/ 81928 h 1169784"/>
            <a:gd name="connsiteX13" fmla="*/ 0 w 1463842"/>
            <a:gd name="connsiteY13" fmla="*/ 51850 h 1169784"/>
            <a:gd name="connsiteX14" fmla="*/ 5013 w 1463842"/>
            <a:gd name="connsiteY14" fmla="*/ 1718 h 1169784"/>
            <a:gd name="connsiteX15" fmla="*/ 20053 w 1463842"/>
            <a:gd name="connsiteY15" fmla="*/ 6731 h 1169784"/>
            <a:gd name="connsiteX16" fmla="*/ 45119 w 1463842"/>
            <a:gd name="connsiteY16" fmla="*/ 26784 h 1169784"/>
            <a:gd name="connsiteX17" fmla="*/ 60158 w 1463842"/>
            <a:gd name="connsiteY17" fmla="*/ 41823 h 1169784"/>
            <a:gd name="connsiteX18" fmla="*/ 65171 w 1463842"/>
            <a:gd name="connsiteY18" fmla="*/ 56863 h 1169784"/>
            <a:gd name="connsiteX19" fmla="*/ 255671 w 1463842"/>
            <a:gd name="connsiteY19" fmla="*/ 432850 h 1169784"/>
            <a:gd name="connsiteX20" fmla="*/ 701842 w 1463842"/>
            <a:gd name="connsiteY20" fmla="*/ 868994 h 1169784"/>
            <a:gd name="connsiteX21" fmla="*/ 1463842 w 1463842"/>
            <a:gd name="connsiteY21" fmla="*/ 1099600 h 1169784"/>
            <a:gd name="connsiteX22" fmla="*/ 1453816 w 1463842"/>
            <a:gd name="connsiteY22" fmla="*/ 1159757 h 1169784"/>
            <a:gd name="connsiteX23" fmla="*/ 80211 w 1463842"/>
            <a:gd name="connsiteY23"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45119 w 1463842"/>
            <a:gd name="connsiteY3" fmla="*/ 352639 h 1169784"/>
            <a:gd name="connsiteX4" fmla="*/ 50132 w 1463842"/>
            <a:gd name="connsiteY4" fmla="*/ 337600 h 1169784"/>
            <a:gd name="connsiteX5" fmla="*/ 55145 w 1463842"/>
            <a:gd name="connsiteY5" fmla="*/ 312534 h 1169784"/>
            <a:gd name="connsiteX6" fmla="*/ 70184 w 1463842"/>
            <a:gd name="connsiteY6" fmla="*/ 282455 h 1169784"/>
            <a:gd name="connsiteX7" fmla="*/ 75198 w 1463842"/>
            <a:gd name="connsiteY7" fmla="*/ 267415 h 1169784"/>
            <a:gd name="connsiteX8" fmla="*/ 65171 w 1463842"/>
            <a:gd name="connsiteY8" fmla="*/ 182192 h 1169784"/>
            <a:gd name="connsiteX9" fmla="*/ 60158 w 1463842"/>
            <a:gd name="connsiteY9" fmla="*/ 162139 h 1169784"/>
            <a:gd name="connsiteX10" fmla="*/ 25066 w 1463842"/>
            <a:gd name="connsiteY10" fmla="*/ 101981 h 1169784"/>
            <a:gd name="connsiteX11" fmla="*/ 20053 w 1463842"/>
            <a:gd name="connsiteY11" fmla="*/ 81928 h 1169784"/>
            <a:gd name="connsiteX12" fmla="*/ 0 w 1463842"/>
            <a:gd name="connsiteY12" fmla="*/ 51850 h 1169784"/>
            <a:gd name="connsiteX13" fmla="*/ 5013 w 1463842"/>
            <a:gd name="connsiteY13" fmla="*/ 1718 h 1169784"/>
            <a:gd name="connsiteX14" fmla="*/ 20053 w 1463842"/>
            <a:gd name="connsiteY14" fmla="*/ 6731 h 1169784"/>
            <a:gd name="connsiteX15" fmla="*/ 45119 w 1463842"/>
            <a:gd name="connsiteY15" fmla="*/ 26784 h 1169784"/>
            <a:gd name="connsiteX16" fmla="*/ 60158 w 1463842"/>
            <a:gd name="connsiteY16" fmla="*/ 41823 h 1169784"/>
            <a:gd name="connsiteX17" fmla="*/ 65171 w 1463842"/>
            <a:gd name="connsiteY17" fmla="*/ 56863 h 1169784"/>
            <a:gd name="connsiteX18" fmla="*/ 255671 w 1463842"/>
            <a:gd name="connsiteY18" fmla="*/ 432850 h 1169784"/>
            <a:gd name="connsiteX19" fmla="*/ 701842 w 1463842"/>
            <a:gd name="connsiteY19" fmla="*/ 868994 h 1169784"/>
            <a:gd name="connsiteX20" fmla="*/ 1463842 w 1463842"/>
            <a:gd name="connsiteY20" fmla="*/ 1099600 h 1169784"/>
            <a:gd name="connsiteX21" fmla="*/ 1453816 w 1463842"/>
            <a:gd name="connsiteY21" fmla="*/ 1159757 h 1169784"/>
            <a:gd name="connsiteX22" fmla="*/ 80211 w 1463842"/>
            <a:gd name="connsiteY22"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55145 w 1463842"/>
            <a:gd name="connsiteY4" fmla="*/ 312534 h 1169784"/>
            <a:gd name="connsiteX5" fmla="*/ 70184 w 1463842"/>
            <a:gd name="connsiteY5" fmla="*/ 282455 h 1169784"/>
            <a:gd name="connsiteX6" fmla="*/ 75198 w 1463842"/>
            <a:gd name="connsiteY6" fmla="*/ 267415 h 1169784"/>
            <a:gd name="connsiteX7" fmla="*/ 65171 w 1463842"/>
            <a:gd name="connsiteY7" fmla="*/ 182192 h 1169784"/>
            <a:gd name="connsiteX8" fmla="*/ 60158 w 1463842"/>
            <a:gd name="connsiteY8" fmla="*/ 162139 h 1169784"/>
            <a:gd name="connsiteX9" fmla="*/ 25066 w 1463842"/>
            <a:gd name="connsiteY9" fmla="*/ 101981 h 1169784"/>
            <a:gd name="connsiteX10" fmla="*/ 20053 w 1463842"/>
            <a:gd name="connsiteY10" fmla="*/ 81928 h 1169784"/>
            <a:gd name="connsiteX11" fmla="*/ 0 w 1463842"/>
            <a:gd name="connsiteY11" fmla="*/ 51850 h 1169784"/>
            <a:gd name="connsiteX12" fmla="*/ 5013 w 1463842"/>
            <a:gd name="connsiteY12" fmla="*/ 1718 h 1169784"/>
            <a:gd name="connsiteX13" fmla="*/ 20053 w 1463842"/>
            <a:gd name="connsiteY13" fmla="*/ 6731 h 1169784"/>
            <a:gd name="connsiteX14" fmla="*/ 45119 w 1463842"/>
            <a:gd name="connsiteY14" fmla="*/ 26784 h 1169784"/>
            <a:gd name="connsiteX15" fmla="*/ 60158 w 1463842"/>
            <a:gd name="connsiteY15" fmla="*/ 41823 h 1169784"/>
            <a:gd name="connsiteX16" fmla="*/ 65171 w 1463842"/>
            <a:gd name="connsiteY16" fmla="*/ 56863 h 1169784"/>
            <a:gd name="connsiteX17" fmla="*/ 255671 w 1463842"/>
            <a:gd name="connsiteY17" fmla="*/ 432850 h 1169784"/>
            <a:gd name="connsiteX18" fmla="*/ 701842 w 1463842"/>
            <a:gd name="connsiteY18" fmla="*/ 868994 h 1169784"/>
            <a:gd name="connsiteX19" fmla="*/ 1463842 w 1463842"/>
            <a:gd name="connsiteY19" fmla="*/ 1099600 h 1169784"/>
            <a:gd name="connsiteX20" fmla="*/ 1453816 w 1463842"/>
            <a:gd name="connsiteY20" fmla="*/ 1159757 h 1169784"/>
            <a:gd name="connsiteX21" fmla="*/ 80211 w 1463842"/>
            <a:gd name="connsiteY21"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55145 w 1463842"/>
            <a:gd name="connsiteY4" fmla="*/ 312534 h 1169784"/>
            <a:gd name="connsiteX5" fmla="*/ 70184 w 1463842"/>
            <a:gd name="connsiteY5" fmla="*/ 282455 h 1169784"/>
            <a:gd name="connsiteX6" fmla="*/ 65171 w 1463842"/>
            <a:gd name="connsiteY6" fmla="*/ 182192 h 1169784"/>
            <a:gd name="connsiteX7" fmla="*/ 60158 w 1463842"/>
            <a:gd name="connsiteY7" fmla="*/ 162139 h 1169784"/>
            <a:gd name="connsiteX8" fmla="*/ 25066 w 1463842"/>
            <a:gd name="connsiteY8" fmla="*/ 101981 h 1169784"/>
            <a:gd name="connsiteX9" fmla="*/ 20053 w 1463842"/>
            <a:gd name="connsiteY9" fmla="*/ 81928 h 1169784"/>
            <a:gd name="connsiteX10" fmla="*/ 0 w 1463842"/>
            <a:gd name="connsiteY10" fmla="*/ 51850 h 1169784"/>
            <a:gd name="connsiteX11" fmla="*/ 5013 w 1463842"/>
            <a:gd name="connsiteY11" fmla="*/ 1718 h 1169784"/>
            <a:gd name="connsiteX12" fmla="*/ 20053 w 1463842"/>
            <a:gd name="connsiteY12" fmla="*/ 6731 h 1169784"/>
            <a:gd name="connsiteX13" fmla="*/ 45119 w 1463842"/>
            <a:gd name="connsiteY13" fmla="*/ 26784 h 1169784"/>
            <a:gd name="connsiteX14" fmla="*/ 60158 w 1463842"/>
            <a:gd name="connsiteY14" fmla="*/ 41823 h 1169784"/>
            <a:gd name="connsiteX15" fmla="*/ 65171 w 1463842"/>
            <a:gd name="connsiteY15" fmla="*/ 56863 h 1169784"/>
            <a:gd name="connsiteX16" fmla="*/ 255671 w 1463842"/>
            <a:gd name="connsiteY16" fmla="*/ 432850 h 1169784"/>
            <a:gd name="connsiteX17" fmla="*/ 701842 w 1463842"/>
            <a:gd name="connsiteY17" fmla="*/ 868994 h 1169784"/>
            <a:gd name="connsiteX18" fmla="*/ 1463842 w 1463842"/>
            <a:gd name="connsiteY18" fmla="*/ 1099600 h 1169784"/>
            <a:gd name="connsiteX19" fmla="*/ 1453816 w 1463842"/>
            <a:gd name="connsiteY19" fmla="*/ 1159757 h 1169784"/>
            <a:gd name="connsiteX20" fmla="*/ 80211 w 1463842"/>
            <a:gd name="connsiteY20"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55145 w 1463842"/>
            <a:gd name="connsiteY4" fmla="*/ 312534 h 1169784"/>
            <a:gd name="connsiteX5" fmla="*/ 65171 w 1463842"/>
            <a:gd name="connsiteY5" fmla="*/ 182192 h 1169784"/>
            <a:gd name="connsiteX6" fmla="*/ 60158 w 1463842"/>
            <a:gd name="connsiteY6" fmla="*/ 162139 h 1169784"/>
            <a:gd name="connsiteX7" fmla="*/ 25066 w 1463842"/>
            <a:gd name="connsiteY7" fmla="*/ 101981 h 1169784"/>
            <a:gd name="connsiteX8" fmla="*/ 20053 w 1463842"/>
            <a:gd name="connsiteY8" fmla="*/ 81928 h 1169784"/>
            <a:gd name="connsiteX9" fmla="*/ 0 w 1463842"/>
            <a:gd name="connsiteY9" fmla="*/ 51850 h 1169784"/>
            <a:gd name="connsiteX10" fmla="*/ 5013 w 1463842"/>
            <a:gd name="connsiteY10" fmla="*/ 1718 h 1169784"/>
            <a:gd name="connsiteX11" fmla="*/ 20053 w 1463842"/>
            <a:gd name="connsiteY11" fmla="*/ 6731 h 1169784"/>
            <a:gd name="connsiteX12" fmla="*/ 45119 w 1463842"/>
            <a:gd name="connsiteY12" fmla="*/ 26784 h 1169784"/>
            <a:gd name="connsiteX13" fmla="*/ 60158 w 1463842"/>
            <a:gd name="connsiteY13" fmla="*/ 41823 h 1169784"/>
            <a:gd name="connsiteX14" fmla="*/ 65171 w 1463842"/>
            <a:gd name="connsiteY14" fmla="*/ 56863 h 1169784"/>
            <a:gd name="connsiteX15" fmla="*/ 255671 w 1463842"/>
            <a:gd name="connsiteY15" fmla="*/ 432850 h 1169784"/>
            <a:gd name="connsiteX16" fmla="*/ 701842 w 1463842"/>
            <a:gd name="connsiteY16" fmla="*/ 868994 h 1169784"/>
            <a:gd name="connsiteX17" fmla="*/ 1463842 w 1463842"/>
            <a:gd name="connsiteY17" fmla="*/ 1099600 h 1169784"/>
            <a:gd name="connsiteX18" fmla="*/ 1453816 w 1463842"/>
            <a:gd name="connsiteY18" fmla="*/ 1159757 h 1169784"/>
            <a:gd name="connsiteX19" fmla="*/ 80211 w 1463842"/>
            <a:gd name="connsiteY19"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65171 w 1463842"/>
            <a:gd name="connsiteY4" fmla="*/ 182192 h 1169784"/>
            <a:gd name="connsiteX5" fmla="*/ 60158 w 1463842"/>
            <a:gd name="connsiteY5" fmla="*/ 162139 h 1169784"/>
            <a:gd name="connsiteX6" fmla="*/ 25066 w 1463842"/>
            <a:gd name="connsiteY6" fmla="*/ 101981 h 1169784"/>
            <a:gd name="connsiteX7" fmla="*/ 20053 w 1463842"/>
            <a:gd name="connsiteY7" fmla="*/ 81928 h 1169784"/>
            <a:gd name="connsiteX8" fmla="*/ 0 w 1463842"/>
            <a:gd name="connsiteY8" fmla="*/ 51850 h 1169784"/>
            <a:gd name="connsiteX9" fmla="*/ 5013 w 1463842"/>
            <a:gd name="connsiteY9" fmla="*/ 1718 h 1169784"/>
            <a:gd name="connsiteX10" fmla="*/ 20053 w 1463842"/>
            <a:gd name="connsiteY10" fmla="*/ 6731 h 1169784"/>
            <a:gd name="connsiteX11" fmla="*/ 45119 w 1463842"/>
            <a:gd name="connsiteY11" fmla="*/ 26784 h 1169784"/>
            <a:gd name="connsiteX12" fmla="*/ 60158 w 1463842"/>
            <a:gd name="connsiteY12" fmla="*/ 41823 h 1169784"/>
            <a:gd name="connsiteX13" fmla="*/ 65171 w 1463842"/>
            <a:gd name="connsiteY13" fmla="*/ 56863 h 1169784"/>
            <a:gd name="connsiteX14" fmla="*/ 255671 w 1463842"/>
            <a:gd name="connsiteY14" fmla="*/ 432850 h 1169784"/>
            <a:gd name="connsiteX15" fmla="*/ 701842 w 1463842"/>
            <a:gd name="connsiteY15" fmla="*/ 868994 h 1169784"/>
            <a:gd name="connsiteX16" fmla="*/ 1463842 w 1463842"/>
            <a:gd name="connsiteY16" fmla="*/ 1099600 h 1169784"/>
            <a:gd name="connsiteX17" fmla="*/ 1453816 w 1463842"/>
            <a:gd name="connsiteY17" fmla="*/ 1159757 h 1169784"/>
            <a:gd name="connsiteX18" fmla="*/ 80211 w 1463842"/>
            <a:gd name="connsiteY18"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65171 w 1463842"/>
            <a:gd name="connsiteY3" fmla="*/ 182192 h 1169784"/>
            <a:gd name="connsiteX4" fmla="*/ 60158 w 1463842"/>
            <a:gd name="connsiteY4" fmla="*/ 162139 h 1169784"/>
            <a:gd name="connsiteX5" fmla="*/ 25066 w 1463842"/>
            <a:gd name="connsiteY5" fmla="*/ 101981 h 1169784"/>
            <a:gd name="connsiteX6" fmla="*/ 20053 w 1463842"/>
            <a:gd name="connsiteY6" fmla="*/ 81928 h 1169784"/>
            <a:gd name="connsiteX7" fmla="*/ 0 w 1463842"/>
            <a:gd name="connsiteY7" fmla="*/ 51850 h 1169784"/>
            <a:gd name="connsiteX8" fmla="*/ 5013 w 1463842"/>
            <a:gd name="connsiteY8" fmla="*/ 1718 h 1169784"/>
            <a:gd name="connsiteX9" fmla="*/ 20053 w 1463842"/>
            <a:gd name="connsiteY9" fmla="*/ 6731 h 1169784"/>
            <a:gd name="connsiteX10" fmla="*/ 45119 w 1463842"/>
            <a:gd name="connsiteY10" fmla="*/ 26784 h 1169784"/>
            <a:gd name="connsiteX11" fmla="*/ 60158 w 1463842"/>
            <a:gd name="connsiteY11" fmla="*/ 41823 h 1169784"/>
            <a:gd name="connsiteX12" fmla="*/ 65171 w 1463842"/>
            <a:gd name="connsiteY12" fmla="*/ 56863 h 1169784"/>
            <a:gd name="connsiteX13" fmla="*/ 255671 w 1463842"/>
            <a:gd name="connsiteY13" fmla="*/ 432850 h 1169784"/>
            <a:gd name="connsiteX14" fmla="*/ 701842 w 1463842"/>
            <a:gd name="connsiteY14" fmla="*/ 868994 h 1169784"/>
            <a:gd name="connsiteX15" fmla="*/ 1463842 w 1463842"/>
            <a:gd name="connsiteY15" fmla="*/ 1099600 h 1169784"/>
            <a:gd name="connsiteX16" fmla="*/ 1453816 w 1463842"/>
            <a:gd name="connsiteY16" fmla="*/ 1159757 h 1169784"/>
            <a:gd name="connsiteX17" fmla="*/ 80211 w 1463842"/>
            <a:gd name="connsiteY17" fmla="*/ 1169784 h 1169784"/>
            <a:gd name="connsiteX0" fmla="*/ 80211 w 1463842"/>
            <a:gd name="connsiteY0" fmla="*/ 1169784 h 1169784"/>
            <a:gd name="connsiteX1" fmla="*/ 80211 w 1463842"/>
            <a:gd name="connsiteY1" fmla="*/ 1169784 h 1169784"/>
            <a:gd name="connsiteX2" fmla="*/ 65171 w 1463842"/>
            <a:gd name="connsiteY2" fmla="*/ 182192 h 1169784"/>
            <a:gd name="connsiteX3" fmla="*/ 60158 w 1463842"/>
            <a:gd name="connsiteY3" fmla="*/ 162139 h 1169784"/>
            <a:gd name="connsiteX4" fmla="*/ 25066 w 1463842"/>
            <a:gd name="connsiteY4" fmla="*/ 101981 h 1169784"/>
            <a:gd name="connsiteX5" fmla="*/ 20053 w 1463842"/>
            <a:gd name="connsiteY5" fmla="*/ 81928 h 1169784"/>
            <a:gd name="connsiteX6" fmla="*/ 0 w 1463842"/>
            <a:gd name="connsiteY6" fmla="*/ 51850 h 1169784"/>
            <a:gd name="connsiteX7" fmla="*/ 5013 w 1463842"/>
            <a:gd name="connsiteY7" fmla="*/ 1718 h 1169784"/>
            <a:gd name="connsiteX8" fmla="*/ 20053 w 1463842"/>
            <a:gd name="connsiteY8" fmla="*/ 6731 h 1169784"/>
            <a:gd name="connsiteX9" fmla="*/ 45119 w 1463842"/>
            <a:gd name="connsiteY9" fmla="*/ 26784 h 1169784"/>
            <a:gd name="connsiteX10" fmla="*/ 60158 w 1463842"/>
            <a:gd name="connsiteY10" fmla="*/ 41823 h 1169784"/>
            <a:gd name="connsiteX11" fmla="*/ 65171 w 1463842"/>
            <a:gd name="connsiteY11" fmla="*/ 56863 h 1169784"/>
            <a:gd name="connsiteX12" fmla="*/ 255671 w 1463842"/>
            <a:gd name="connsiteY12" fmla="*/ 432850 h 1169784"/>
            <a:gd name="connsiteX13" fmla="*/ 701842 w 1463842"/>
            <a:gd name="connsiteY13" fmla="*/ 868994 h 1169784"/>
            <a:gd name="connsiteX14" fmla="*/ 1463842 w 1463842"/>
            <a:gd name="connsiteY14" fmla="*/ 1099600 h 1169784"/>
            <a:gd name="connsiteX15" fmla="*/ 1453816 w 1463842"/>
            <a:gd name="connsiteY15" fmla="*/ 1159757 h 1169784"/>
            <a:gd name="connsiteX16" fmla="*/ 80211 w 1463842"/>
            <a:gd name="connsiteY16" fmla="*/ 1169784 h 1169784"/>
            <a:gd name="connsiteX0" fmla="*/ 75198 w 1458829"/>
            <a:gd name="connsiteY0" fmla="*/ 1173135 h 1173135"/>
            <a:gd name="connsiteX1" fmla="*/ 75198 w 1458829"/>
            <a:gd name="connsiteY1" fmla="*/ 1173135 h 1173135"/>
            <a:gd name="connsiteX2" fmla="*/ 60158 w 1458829"/>
            <a:gd name="connsiteY2" fmla="*/ 185543 h 1173135"/>
            <a:gd name="connsiteX3" fmla="*/ 55145 w 1458829"/>
            <a:gd name="connsiteY3" fmla="*/ 165490 h 1173135"/>
            <a:gd name="connsiteX4" fmla="*/ 20053 w 1458829"/>
            <a:gd name="connsiteY4" fmla="*/ 105332 h 1173135"/>
            <a:gd name="connsiteX5" fmla="*/ 15040 w 1458829"/>
            <a:gd name="connsiteY5" fmla="*/ 85279 h 1173135"/>
            <a:gd name="connsiteX6" fmla="*/ 0 w 1458829"/>
            <a:gd name="connsiteY6" fmla="*/ 5069 h 1173135"/>
            <a:gd name="connsiteX7" fmla="*/ 15040 w 1458829"/>
            <a:gd name="connsiteY7" fmla="*/ 10082 h 1173135"/>
            <a:gd name="connsiteX8" fmla="*/ 40106 w 1458829"/>
            <a:gd name="connsiteY8" fmla="*/ 30135 h 1173135"/>
            <a:gd name="connsiteX9" fmla="*/ 55145 w 1458829"/>
            <a:gd name="connsiteY9" fmla="*/ 45174 h 1173135"/>
            <a:gd name="connsiteX10" fmla="*/ 60158 w 1458829"/>
            <a:gd name="connsiteY10" fmla="*/ 60214 h 1173135"/>
            <a:gd name="connsiteX11" fmla="*/ 250658 w 1458829"/>
            <a:gd name="connsiteY11" fmla="*/ 436201 h 1173135"/>
            <a:gd name="connsiteX12" fmla="*/ 696829 w 1458829"/>
            <a:gd name="connsiteY12" fmla="*/ 872345 h 1173135"/>
            <a:gd name="connsiteX13" fmla="*/ 1458829 w 1458829"/>
            <a:gd name="connsiteY13" fmla="*/ 1102951 h 1173135"/>
            <a:gd name="connsiteX14" fmla="*/ 1448803 w 1458829"/>
            <a:gd name="connsiteY14" fmla="*/ 1163108 h 1173135"/>
            <a:gd name="connsiteX15" fmla="*/ 75198 w 1458829"/>
            <a:gd name="connsiteY15" fmla="*/ 1173135 h 1173135"/>
            <a:gd name="connsiteX0" fmla="*/ 75893 w 1459524"/>
            <a:gd name="connsiteY0" fmla="*/ 1169923 h 1169923"/>
            <a:gd name="connsiteX1" fmla="*/ 75893 w 1459524"/>
            <a:gd name="connsiteY1" fmla="*/ 1169923 h 1169923"/>
            <a:gd name="connsiteX2" fmla="*/ 60853 w 1459524"/>
            <a:gd name="connsiteY2" fmla="*/ 182331 h 1169923"/>
            <a:gd name="connsiteX3" fmla="*/ 55840 w 1459524"/>
            <a:gd name="connsiteY3" fmla="*/ 162278 h 1169923"/>
            <a:gd name="connsiteX4" fmla="*/ 20748 w 1459524"/>
            <a:gd name="connsiteY4" fmla="*/ 102120 h 1169923"/>
            <a:gd name="connsiteX5" fmla="*/ 15735 w 1459524"/>
            <a:gd name="connsiteY5" fmla="*/ 82067 h 1169923"/>
            <a:gd name="connsiteX6" fmla="*/ 695 w 1459524"/>
            <a:gd name="connsiteY6" fmla="*/ 1857 h 1169923"/>
            <a:gd name="connsiteX7" fmla="*/ 40801 w 1459524"/>
            <a:gd name="connsiteY7" fmla="*/ 26923 h 1169923"/>
            <a:gd name="connsiteX8" fmla="*/ 55840 w 1459524"/>
            <a:gd name="connsiteY8" fmla="*/ 41962 h 1169923"/>
            <a:gd name="connsiteX9" fmla="*/ 60853 w 1459524"/>
            <a:gd name="connsiteY9" fmla="*/ 57002 h 1169923"/>
            <a:gd name="connsiteX10" fmla="*/ 251353 w 1459524"/>
            <a:gd name="connsiteY10" fmla="*/ 432989 h 1169923"/>
            <a:gd name="connsiteX11" fmla="*/ 697524 w 1459524"/>
            <a:gd name="connsiteY11" fmla="*/ 869133 h 1169923"/>
            <a:gd name="connsiteX12" fmla="*/ 1459524 w 1459524"/>
            <a:gd name="connsiteY12" fmla="*/ 1099739 h 1169923"/>
            <a:gd name="connsiteX13" fmla="*/ 1449498 w 1459524"/>
            <a:gd name="connsiteY13" fmla="*/ 1159896 h 1169923"/>
            <a:gd name="connsiteX14" fmla="*/ 75893 w 1459524"/>
            <a:gd name="connsiteY14" fmla="*/ 1169923 h 1169923"/>
            <a:gd name="connsiteX0" fmla="*/ 75893 w 1459524"/>
            <a:gd name="connsiteY0" fmla="*/ 1169923 h 1169923"/>
            <a:gd name="connsiteX1" fmla="*/ 75893 w 1459524"/>
            <a:gd name="connsiteY1" fmla="*/ 1169923 h 1169923"/>
            <a:gd name="connsiteX2" fmla="*/ 60853 w 1459524"/>
            <a:gd name="connsiteY2" fmla="*/ 182331 h 1169923"/>
            <a:gd name="connsiteX3" fmla="*/ 55840 w 1459524"/>
            <a:gd name="connsiteY3" fmla="*/ 162278 h 1169923"/>
            <a:gd name="connsiteX4" fmla="*/ 20748 w 1459524"/>
            <a:gd name="connsiteY4" fmla="*/ 102120 h 1169923"/>
            <a:gd name="connsiteX5" fmla="*/ 15735 w 1459524"/>
            <a:gd name="connsiteY5" fmla="*/ 82067 h 1169923"/>
            <a:gd name="connsiteX6" fmla="*/ 695 w 1459524"/>
            <a:gd name="connsiteY6" fmla="*/ 1857 h 1169923"/>
            <a:gd name="connsiteX7" fmla="*/ 40801 w 1459524"/>
            <a:gd name="connsiteY7" fmla="*/ 26923 h 1169923"/>
            <a:gd name="connsiteX8" fmla="*/ 55840 w 1459524"/>
            <a:gd name="connsiteY8" fmla="*/ 41962 h 1169923"/>
            <a:gd name="connsiteX9" fmla="*/ 251353 w 1459524"/>
            <a:gd name="connsiteY9" fmla="*/ 432989 h 1169923"/>
            <a:gd name="connsiteX10" fmla="*/ 697524 w 1459524"/>
            <a:gd name="connsiteY10" fmla="*/ 869133 h 1169923"/>
            <a:gd name="connsiteX11" fmla="*/ 1459524 w 1459524"/>
            <a:gd name="connsiteY11" fmla="*/ 1099739 h 1169923"/>
            <a:gd name="connsiteX12" fmla="*/ 1449498 w 1459524"/>
            <a:gd name="connsiteY12" fmla="*/ 1159896 h 1169923"/>
            <a:gd name="connsiteX13" fmla="*/ 75893 w 1459524"/>
            <a:gd name="connsiteY13" fmla="*/ 1169923 h 1169923"/>
            <a:gd name="connsiteX0" fmla="*/ 75893 w 1459524"/>
            <a:gd name="connsiteY0" fmla="*/ 1169923 h 1169923"/>
            <a:gd name="connsiteX1" fmla="*/ 75893 w 1459524"/>
            <a:gd name="connsiteY1" fmla="*/ 1169923 h 1169923"/>
            <a:gd name="connsiteX2" fmla="*/ 60853 w 1459524"/>
            <a:gd name="connsiteY2" fmla="*/ 182331 h 1169923"/>
            <a:gd name="connsiteX3" fmla="*/ 55840 w 1459524"/>
            <a:gd name="connsiteY3" fmla="*/ 162278 h 1169923"/>
            <a:gd name="connsiteX4" fmla="*/ 20748 w 1459524"/>
            <a:gd name="connsiteY4" fmla="*/ 102120 h 1169923"/>
            <a:gd name="connsiteX5" fmla="*/ 15735 w 1459524"/>
            <a:gd name="connsiteY5" fmla="*/ 82067 h 1169923"/>
            <a:gd name="connsiteX6" fmla="*/ 695 w 1459524"/>
            <a:gd name="connsiteY6" fmla="*/ 1857 h 1169923"/>
            <a:gd name="connsiteX7" fmla="*/ 40801 w 1459524"/>
            <a:gd name="connsiteY7" fmla="*/ 26923 h 1169923"/>
            <a:gd name="connsiteX8" fmla="*/ 251353 w 1459524"/>
            <a:gd name="connsiteY8" fmla="*/ 432989 h 1169923"/>
            <a:gd name="connsiteX9" fmla="*/ 697524 w 1459524"/>
            <a:gd name="connsiteY9" fmla="*/ 869133 h 1169923"/>
            <a:gd name="connsiteX10" fmla="*/ 1459524 w 1459524"/>
            <a:gd name="connsiteY10" fmla="*/ 1099739 h 1169923"/>
            <a:gd name="connsiteX11" fmla="*/ 1449498 w 1459524"/>
            <a:gd name="connsiteY11" fmla="*/ 1159896 h 1169923"/>
            <a:gd name="connsiteX12" fmla="*/ 75893 w 1459524"/>
            <a:gd name="connsiteY12" fmla="*/ 1169923 h 1169923"/>
            <a:gd name="connsiteX0" fmla="*/ 61260 w 1444891"/>
            <a:gd name="connsiteY0" fmla="*/ 1161073 h 1161073"/>
            <a:gd name="connsiteX1" fmla="*/ 61260 w 1444891"/>
            <a:gd name="connsiteY1" fmla="*/ 1161073 h 1161073"/>
            <a:gd name="connsiteX2" fmla="*/ 46220 w 1444891"/>
            <a:gd name="connsiteY2" fmla="*/ 173481 h 1161073"/>
            <a:gd name="connsiteX3" fmla="*/ 41207 w 1444891"/>
            <a:gd name="connsiteY3" fmla="*/ 153428 h 1161073"/>
            <a:gd name="connsiteX4" fmla="*/ 6115 w 1444891"/>
            <a:gd name="connsiteY4" fmla="*/ 93270 h 1161073"/>
            <a:gd name="connsiteX5" fmla="*/ 1102 w 1444891"/>
            <a:gd name="connsiteY5" fmla="*/ 73217 h 1161073"/>
            <a:gd name="connsiteX6" fmla="*/ 26168 w 1444891"/>
            <a:gd name="connsiteY6" fmla="*/ 18073 h 1161073"/>
            <a:gd name="connsiteX7" fmla="*/ 236720 w 1444891"/>
            <a:gd name="connsiteY7" fmla="*/ 424139 h 1161073"/>
            <a:gd name="connsiteX8" fmla="*/ 682891 w 1444891"/>
            <a:gd name="connsiteY8" fmla="*/ 860283 h 1161073"/>
            <a:gd name="connsiteX9" fmla="*/ 1444891 w 1444891"/>
            <a:gd name="connsiteY9" fmla="*/ 1090889 h 1161073"/>
            <a:gd name="connsiteX10" fmla="*/ 1434865 w 1444891"/>
            <a:gd name="connsiteY10" fmla="*/ 1151046 h 1161073"/>
            <a:gd name="connsiteX11" fmla="*/ 61260 w 1444891"/>
            <a:gd name="connsiteY11" fmla="*/ 1161073 h 1161073"/>
            <a:gd name="connsiteX0" fmla="*/ 60513 w 1444144"/>
            <a:gd name="connsiteY0" fmla="*/ 1158521 h 1158521"/>
            <a:gd name="connsiteX1" fmla="*/ 60513 w 1444144"/>
            <a:gd name="connsiteY1" fmla="*/ 1158521 h 1158521"/>
            <a:gd name="connsiteX2" fmla="*/ 45473 w 1444144"/>
            <a:gd name="connsiteY2" fmla="*/ 170929 h 1158521"/>
            <a:gd name="connsiteX3" fmla="*/ 40460 w 1444144"/>
            <a:gd name="connsiteY3" fmla="*/ 150876 h 1158521"/>
            <a:gd name="connsiteX4" fmla="*/ 5368 w 1444144"/>
            <a:gd name="connsiteY4" fmla="*/ 90718 h 1158521"/>
            <a:gd name="connsiteX5" fmla="*/ 25421 w 1444144"/>
            <a:gd name="connsiteY5" fmla="*/ 15521 h 1158521"/>
            <a:gd name="connsiteX6" fmla="*/ 235973 w 1444144"/>
            <a:gd name="connsiteY6" fmla="*/ 421587 h 1158521"/>
            <a:gd name="connsiteX7" fmla="*/ 682144 w 1444144"/>
            <a:gd name="connsiteY7" fmla="*/ 857731 h 1158521"/>
            <a:gd name="connsiteX8" fmla="*/ 1444144 w 1444144"/>
            <a:gd name="connsiteY8" fmla="*/ 1088337 h 1158521"/>
            <a:gd name="connsiteX9" fmla="*/ 1434118 w 1444144"/>
            <a:gd name="connsiteY9" fmla="*/ 1148494 h 1158521"/>
            <a:gd name="connsiteX10" fmla="*/ 60513 w 1444144"/>
            <a:gd name="connsiteY10" fmla="*/ 1158521 h 1158521"/>
            <a:gd name="connsiteX0" fmla="*/ 46997 w 1430628"/>
            <a:gd name="connsiteY0" fmla="*/ 1151201 h 1151201"/>
            <a:gd name="connsiteX1" fmla="*/ 46997 w 1430628"/>
            <a:gd name="connsiteY1" fmla="*/ 1151201 h 1151201"/>
            <a:gd name="connsiteX2" fmla="*/ 31957 w 1430628"/>
            <a:gd name="connsiteY2" fmla="*/ 163609 h 1151201"/>
            <a:gd name="connsiteX3" fmla="*/ 26944 w 1430628"/>
            <a:gd name="connsiteY3" fmla="*/ 143556 h 1151201"/>
            <a:gd name="connsiteX4" fmla="*/ 11905 w 1430628"/>
            <a:gd name="connsiteY4" fmla="*/ 8201 h 1151201"/>
            <a:gd name="connsiteX5" fmla="*/ 222457 w 1430628"/>
            <a:gd name="connsiteY5" fmla="*/ 414267 h 1151201"/>
            <a:gd name="connsiteX6" fmla="*/ 668628 w 1430628"/>
            <a:gd name="connsiteY6" fmla="*/ 850411 h 1151201"/>
            <a:gd name="connsiteX7" fmla="*/ 1430628 w 1430628"/>
            <a:gd name="connsiteY7" fmla="*/ 1081017 h 1151201"/>
            <a:gd name="connsiteX8" fmla="*/ 1420602 w 1430628"/>
            <a:gd name="connsiteY8" fmla="*/ 1141174 h 1151201"/>
            <a:gd name="connsiteX9" fmla="*/ 46997 w 1430628"/>
            <a:gd name="connsiteY9" fmla="*/ 1151201 h 1151201"/>
            <a:gd name="connsiteX0" fmla="*/ 46177 w 1429808"/>
            <a:gd name="connsiteY0" fmla="*/ 1163861 h 1163861"/>
            <a:gd name="connsiteX1" fmla="*/ 46177 w 1429808"/>
            <a:gd name="connsiteY1" fmla="*/ 1163861 h 1163861"/>
            <a:gd name="connsiteX2" fmla="*/ 31137 w 1429808"/>
            <a:gd name="connsiteY2" fmla="*/ 176269 h 1163861"/>
            <a:gd name="connsiteX3" fmla="*/ 11085 w 1429808"/>
            <a:gd name="connsiteY3" fmla="*/ 20861 h 1163861"/>
            <a:gd name="connsiteX4" fmla="*/ 221637 w 1429808"/>
            <a:gd name="connsiteY4" fmla="*/ 426927 h 1163861"/>
            <a:gd name="connsiteX5" fmla="*/ 667808 w 1429808"/>
            <a:gd name="connsiteY5" fmla="*/ 863071 h 1163861"/>
            <a:gd name="connsiteX6" fmla="*/ 1429808 w 1429808"/>
            <a:gd name="connsiteY6" fmla="*/ 1093677 h 1163861"/>
            <a:gd name="connsiteX7" fmla="*/ 1419782 w 1429808"/>
            <a:gd name="connsiteY7" fmla="*/ 1153834 h 1163861"/>
            <a:gd name="connsiteX8" fmla="*/ 46177 w 1429808"/>
            <a:gd name="connsiteY8" fmla="*/ 1163861 h 1163861"/>
            <a:gd name="connsiteX0" fmla="*/ 43234 w 1426865"/>
            <a:gd name="connsiteY0" fmla="*/ 1143000 h 1143000"/>
            <a:gd name="connsiteX1" fmla="*/ 43234 w 1426865"/>
            <a:gd name="connsiteY1" fmla="*/ 1143000 h 1143000"/>
            <a:gd name="connsiteX2" fmla="*/ 8142 w 1426865"/>
            <a:gd name="connsiteY2" fmla="*/ 0 h 1143000"/>
            <a:gd name="connsiteX3" fmla="*/ 218694 w 1426865"/>
            <a:gd name="connsiteY3" fmla="*/ 406066 h 1143000"/>
            <a:gd name="connsiteX4" fmla="*/ 664865 w 1426865"/>
            <a:gd name="connsiteY4" fmla="*/ 842210 h 1143000"/>
            <a:gd name="connsiteX5" fmla="*/ 1426865 w 1426865"/>
            <a:gd name="connsiteY5" fmla="*/ 1072816 h 1143000"/>
            <a:gd name="connsiteX6" fmla="*/ 1416839 w 1426865"/>
            <a:gd name="connsiteY6" fmla="*/ 1132973 h 1143000"/>
            <a:gd name="connsiteX7" fmla="*/ 43234 w 1426865"/>
            <a:gd name="connsiteY7" fmla="*/ 1143000 h 1143000"/>
            <a:gd name="connsiteX0" fmla="*/ 35092 w 1418723"/>
            <a:gd name="connsiteY0" fmla="*/ 1143000 h 1143000"/>
            <a:gd name="connsiteX1" fmla="*/ 35092 w 1418723"/>
            <a:gd name="connsiteY1" fmla="*/ 1143000 h 1143000"/>
            <a:gd name="connsiteX2" fmla="*/ 0 w 1418723"/>
            <a:gd name="connsiteY2" fmla="*/ 0 h 1143000"/>
            <a:gd name="connsiteX3" fmla="*/ 210552 w 1418723"/>
            <a:gd name="connsiteY3" fmla="*/ 406066 h 1143000"/>
            <a:gd name="connsiteX4" fmla="*/ 656723 w 1418723"/>
            <a:gd name="connsiteY4" fmla="*/ 842210 h 1143000"/>
            <a:gd name="connsiteX5" fmla="*/ 1418723 w 1418723"/>
            <a:gd name="connsiteY5" fmla="*/ 1072816 h 1143000"/>
            <a:gd name="connsiteX6" fmla="*/ 1408697 w 1418723"/>
            <a:gd name="connsiteY6" fmla="*/ 1132973 h 1143000"/>
            <a:gd name="connsiteX7" fmla="*/ 35092 w 1418723"/>
            <a:gd name="connsiteY7" fmla="*/ 1143000 h 1143000"/>
            <a:gd name="connsiteX0" fmla="*/ 13519 w 1397150"/>
            <a:gd name="connsiteY0" fmla="*/ 1143000 h 1143000"/>
            <a:gd name="connsiteX1" fmla="*/ 13519 w 1397150"/>
            <a:gd name="connsiteY1" fmla="*/ 1143000 h 1143000"/>
            <a:gd name="connsiteX2" fmla="*/ 0 w 1397150"/>
            <a:gd name="connsiteY2" fmla="*/ 0 h 1143000"/>
            <a:gd name="connsiteX3" fmla="*/ 188979 w 1397150"/>
            <a:gd name="connsiteY3" fmla="*/ 406066 h 1143000"/>
            <a:gd name="connsiteX4" fmla="*/ 635150 w 1397150"/>
            <a:gd name="connsiteY4" fmla="*/ 842210 h 1143000"/>
            <a:gd name="connsiteX5" fmla="*/ 1397150 w 1397150"/>
            <a:gd name="connsiteY5" fmla="*/ 1072816 h 1143000"/>
            <a:gd name="connsiteX6" fmla="*/ 1387124 w 1397150"/>
            <a:gd name="connsiteY6" fmla="*/ 1132973 h 1143000"/>
            <a:gd name="connsiteX7" fmla="*/ 13519 w 1397150"/>
            <a:gd name="connsiteY7" fmla="*/ 1143000 h 1143000"/>
            <a:gd name="connsiteX0" fmla="*/ 2732 w 1386363"/>
            <a:gd name="connsiteY0" fmla="*/ 1121434 h 1121434"/>
            <a:gd name="connsiteX1" fmla="*/ 2732 w 1386363"/>
            <a:gd name="connsiteY1" fmla="*/ 1121434 h 1121434"/>
            <a:gd name="connsiteX2" fmla="*/ 0 w 1386363"/>
            <a:gd name="connsiteY2" fmla="*/ 0 h 1121434"/>
            <a:gd name="connsiteX3" fmla="*/ 178192 w 1386363"/>
            <a:gd name="connsiteY3" fmla="*/ 384500 h 1121434"/>
            <a:gd name="connsiteX4" fmla="*/ 624363 w 1386363"/>
            <a:gd name="connsiteY4" fmla="*/ 820644 h 1121434"/>
            <a:gd name="connsiteX5" fmla="*/ 1386363 w 1386363"/>
            <a:gd name="connsiteY5" fmla="*/ 1051250 h 1121434"/>
            <a:gd name="connsiteX6" fmla="*/ 1376337 w 1386363"/>
            <a:gd name="connsiteY6" fmla="*/ 1111407 h 1121434"/>
            <a:gd name="connsiteX7" fmla="*/ 2732 w 1386363"/>
            <a:gd name="connsiteY7" fmla="*/ 1121434 h 1121434"/>
            <a:gd name="connsiteX0" fmla="*/ 9923 w 1386363"/>
            <a:gd name="connsiteY0" fmla="*/ 1110651 h 1201758"/>
            <a:gd name="connsiteX1" fmla="*/ 2732 w 1386363"/>
            <a:gd name="connsiteY1" fmla="*/ 1121434 h 1201758"/>
            <a:gd name="connsiteX2" fmla="*/ 0 w 1386363"/>
            <a:gd name="connsiteY2" fmla="*/ 0 h 1201758"/>
            <a:gd name="connsiteX3" fmla="*/ 178192 w 1386363"/>
            <a:gd name="connsiteY3" fmla="*/ 384500 h 1201758"/>
            <a:gd name="connsiteX4" fmla="*/ 624363 w 1386363"/>
            <a:gd name="connsiteY4" fmla="*/ 820644 h 1201758"/>
            <a:gd name="connsiteX5" fmla="*/ 1386363 w 1386363"/>
            <a:gd name="connsiteY5" fmla="*/ 1051250 h 1201758"/>
            <a:gd name="connsiteX6" fmla="*/ 1376337 w 1386363"/>
            <a:gd name="connsiteY6" fmla="*/ 1111407 h 1201758"/>
            <a:gd name="connsiteX7" fmla="*/ 9923 w 1386363"/>
            <a:gd name="connsiteY7" fmla="*/ 1110651 h 1201758"/>
            <a:gd name="connsiteX0" fmla="*/ 1376337 w 1386363"/>
            <a:gd name="connsiteY0" fmla="*/ 1111407 h 1121434"/>
            <a:gd name="connsiteX1" fmla="*/ 2732 w 1386363"/>
            <a:gd name="connsiteY1" fmla="*/ 1121434 h 1121434"/>
            <a:gd name="connsiteX2" fmla="*/ 0 w 1386363"/>
            <a:gd name="connsiteY2" fmla="*/ 0 h 1121434"/>
            <a:gd name="connsiteX3" fmla="*/ 178192 w 1386363"/>
            <a:gd name="connsiteY3" fmla="*/ 384500 h 1121434"/>
            <a:gd name="connsiteX4" fmla="*/ 624363 w 1386363"/>
            <a:gd name="connsiteY4" fmla="*/ 820644 h 1121434"/>
            <a:gd name="connsiteX5" fmla="*/ 1386363 w 1386363"/>
            <a:gd name="connsiteY5" fmla="*/ 1051250 h 1121434"/>
            <a:gd name="connsiteX6" fmla="*/ 1376337 w 1386363"/>
            <a:gd name="connsiteY6" fmla="*/ 1111407 h 1121434"/>
            <a:gd name="connsiteX0" fmla="*/ 1376337 w 1386363"/>
            <a:gd name="connsiteY0" fmla="*/ 1111407 h 1111407"/>
            <a:gd name="connsiteX1" fmla="*/ 17114 w 1386363"/>
            <a:gd name="connsiteY1" fmla="*/ 1110651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20709 w 1386363"/>
            <a:gd name="connsiteY1" fmla="*/ 1103462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79902"/>
            <a:gd name="connsiteY0" fmla="*/ 1111407 h 1111407"/>
            <a:gd name="connsiteX1" fmla="*/ 6327 w 1379902"/>
            <a:gd name="connsiteY1" fmla="*/ 1099868 h 1111407"/>
            <a:gd name="connsiteX2" fmla="*/ 0 w 1379902"/>
            <a:gd name="connsiteY2" fmla="*/ 0 h 1111407"/>
            <a:gd name="connsiteX3" fmla="*/ 193428 w 1379902"/>
            <a:gd name="connsiteY3" fmla="*/ 380690 h 1111407"/>
            <a:gd name="connsiteX4" fmla="*/ 631981 w 1379902"/>
            <a:gd name="connsiteY4" fmla="*/ 809214 h 1111407"/>
            <a:gd name="connsiteX5" fmla="*/ 1379902 w 1379902"/>
            <a:gd name="connsiteY5" fmla="*/ 1038334 h 1111407"/>
            <a:gd name="connsiteX6" fmla="*/ 1376337 w 1379902"/>
            <a:gd name="connsiteY6" fmla="*/ 1111407 h 1111407"/>
            <a:gd name="connsiteX0" fmla="*/ 1376337 w 1379902"/>
            <a:gd name="connsiteY0" fmla="*/ 1111407 h 1111407"/>
            <a:gd name="connsiteX1" fmla="*/ 6327 w 1379902"/>
            <a:gd name="connsiteY1" fmla="*/ 1099868 h 1111407"/>
            <a:gd name="connsiteX2" fmla="*/ 0 w 1379902"/>
            <a:gd name="connsiteY2" fmla="*/ 0 h 1111407"/>
            <a:gd name="connsiteX3" fmla="*/ 193428 w 1379902"/>
            <a:gd name="connsiteY3" fmla="*/ 380690 h 1111407"/>
            <a:gd name="connsiteX4" fmla="*/ 631981 w 1379902"/>
            <a:gd name="connsiteY4" fmla="*/ 809214 h 1111407"/>
            <a:gd name="connsiteX5" fmla="*/ 1379902 w 1379902"/>
            <a:gd name="connsiteY5" fmla="*/ 1038334 h 1111407"/>
            <a:gd name="connsiteX6" fmla="*/ 1376337 w 1379902"/>
            <a:gd name="connsiteY6" fmla="*/ 1111407 h 1111407"/>
            <a:gd name="connsiteX0" fmla="*/ 1376337 w 1376672"/>
            <a:gd name="connsiteY0" fmla="*/ 1111407 h 1111407"/>
            <a:gd name="connsiteX1" fmla="*/ 6327 w 1376672"/>
            <a:gd name="connsiteY1" fmla="*/ 1099868 h 1111407"/>
            <a:gd name="connsiteX2" fmla="*/ 0 w 1376672"/>
            <a:gd name="connsiteY2" fmla="*/ 0 h 1111407"/>
            <a:gd name="connsiteX3" fmla="*/ 193428 w 1376672"/>
            <a:gd name="connsiteY3" fmla="*/ 380690 h 1111407"/>
            <a:gd name="connsiteX4" fmla="*/ 631981 w 1376672"/>
            <a:gd name="connsiteY4" fmla="*/ 809214 h 1111407"/>
            <a:gd name="connsiteX5" fmla="*/ 1376672 w 1376672"/>
            <a:gd name="connsiteY5" fmla="*/ 1051250 h 1111407"/>
            <a:gd name="connsiteX6" fmla="*/ 1376337 w 1376672"/>
            <a:gd name="connsiteY6" fmla="*/ 1111407 h 1111407"/>
            <a:gd name="connsiteX0" fmla="*/ 1376337 w 1376672"/>
            <a:gd name="connsiteY0" fmla="*/ 1111407 h 1111407"/>
            <a:gd name="connsiteX1" fmla="*/ 6327 w 1376672"/>
            <a:gd name="connsiteY1" fmla="*/ 1099868 h 1111407"/>
            <a:gd name="connsiteX2" fmla="*/ 0 w 1376672"/>
            <a:gd name="connsiteY2" fmla="*/ 0 h 1111407"/>
            <a:gd name="connsiteX3" fmla="*/ 193428 w 1376672"/>
            <a:gd name="connsiteY3" fmla="*/ 380690 h 1111407"/>
            <a:gd name="connsiteX4" fmla="*/ 631981 w 1376672"/>
            <a:gd name="connsiteY4" fmla="*/ 809214 h 1111407"/>
            <a:gd name="connsiteX5" fmla="*/ 1376672 w 1376672"/>
            <a:gd name="connsiteY5" fmla="*/ 1051250 h 1111407"/>
            <a:gd name="connsiteX6" fmla="*/ 1376337 w 1376672"/>
            <a:gd name="connsiteY6" fmla="*/ 1111407 h 111140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376672" h="1111407">
              <a:moveTo>
                <a:pt x="1376337" y="1111407"/>
              </a:moveTo>
              <a:lnTo>
                <a:pt x="6327" y="1099868"/>
              </a:lnTo>
              <a:cubicBezTo>
                <a:pt x="4673" y="914760"/>
                <a:pt x="911" y="373811"/>
                <a:pt x="0" y="0"/>
              </a:cubicBezTo>
              <a:cubicBezTo>
                <a:pt x="41776" y="71855"/>
                <a:pt x="106828" y="206032"/>
                <a:pt x="193428" y="380690"/>
              </a:cubicBezTo>
              <a:cubicBezTo>
                <a:pt x="413253" y="649261"/>
                <a:pt x="446437" y="658753"/>
                <a:pt x="631981" y="809214"/>
              </a:cubicBezTo>
              <a:cubicBezTo>
                <a:pt x="1077701" y="1034673"/>
                <a:pt x="1115521" y="996401"/>
                <a:pt x="1376672" y="1051250"/>
              </a:cubicBezTo>
              <a:cubicBezTo>
                <a:pt x="1376560" y="1071302"/>
                <a:pt x="1376449" y="1091355"/>
                <a:pt x="1376337" y="1111407"/>
              </a:cubicBezTo>
              <a:close/>
            </a:path>
          </a:pathLst>
        </a:custGeom>
        <a:solidFill xmlns:a="http://schemas.openxmlformats.org/drawingml/2006/main">
          <a:schemeClr val="accent4"/>
        </a:solidFill>
        <a:ln xmlns:a="http://schemas.openxmlformats.org/drawingml/2006/main">
          <a:solidFill>
            <a:schemeClr val="accent4"/>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0.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A701D3BE-67CF-498B-B407-754E738ABAEB}"/>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C90125BF-F9C5-46AE-8ADA-9D820C900E4C}"/>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0.38655</cdr:x>
      <cdr:y>0.18838</cdr:y>
    </cdr:from>
    <cdr:to>
      <cdr:x>0.38756</cdr:x>
      <cdr:y>0.85888</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984032" y="852906"/>
          <a:ext cx="7727" cy="303569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0.43626</cdr:x>
      <cdr:y>0.10534</cdr:y>
    </cdr:from>
    <cdr:to>
      <cdr:x>0.44175</cdr:x>
      <cdr:y>0.85334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367744" y="476919"/>
          <a:ext cx="42407" cy="3386620"/>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1.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A9E88AF2-BD3E-4B74-A322-24B8DD5E6D3D}"/>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9C83F668-B20D-4AAA-AC96-DEF7C516ED65}"/>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0.40883</cdr:x>
      <cdr:y>0.10484</cdr:y>
    </cdr:from>
    <cdr:to>
      <cdr:x>0.4111</cdr:x>
      <cdr:y>0.85468</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149796" y="476918"/>
          <a:ext cx="17422" cy="3411122"/>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0.36067</cdr:x>
      <cdr:y>0.18749</cdr:y>
    </cdr:from>
    <cdr:to>
      <cdr:x>0.36166</cdr:x>
      <cdr:y>0.85468</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2778698" y="852906"/>
          <a:ext cx="7644" cy="3035134"/>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2.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220579</xdr:colOff>
      <xdr:row>0</xdr:row>
      <xdr:rowOff>40105</xdr:rowOff>
    </xdr:from>
    <xdr:to>
      <xdr:col>1</xdr:col>
      <xdr:colOff>615137</xdr:colOff>
      <xdr:row>10</xdr:row>
      <xdr:rowOff>14458</xdr:rowOff>
    </xdr:to>
    <xdr:sp macro="" textlink="">
      <xdr:nvSpPr>
        <xdr:cNvPr id="4" name="Right Arrow 3">
          <a:extLst>
            <a:ext uri="{FF2B5EF4-FFF2-40B4-BE49-F238E27FC236}">
              <a16:creationId xmlns:a16="http://schemas.microsoft.com/office/drawing/2014/main" id="{00000000-0008-0000-0D00-000004000000}"/>
            </a:ext>
          </a:extLst>
        </xdr:cNvPr>
        <xdr:cNvSpPr/>
      </xdr:nvSpPr>
      <xdr:spPr>
        <a:xfrm rot="3404200">
          <a:off x="109839" y="762450"/>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3.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4397CAEB-45AF-4BAE-8526-926AACC6296D}"/>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3C2E5457-845E-4BF5-99FF-9FEED230E3ED}"/>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0.42058</cdr:x>
      <cdr:y>0.19077</cdr:y>
    </cdr:from>
    <cdr:to>
      <cdr:x>0.42165</cdr:x>
      <cdr:y>0.85892</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246688" y="827839"/>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0.47585</cdr:x>
      <cdr:y>0.10124</cdr:y>
    </cdr:from>
    <cdr:to>
      <cdr:x>0.47685</cdr:x>
      <cdr:y>0.85854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673341" y="439320"/>
          <a:ext cx="7725" cy="328635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4.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662092B1-D84D-4754-B5AE-4DA8AC97B964}"/>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12051465-E6CE-4B99-B5D0-CC3AA89CFF93}"/>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0.3932</cdr:x>
      <cdr:y>0.18695</cdr:y>
    </cdr:from>
    <cdr:to>
      <cdr:x>0.39419</cdr:x>
      <cdr:y>0.85704</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029356" y="815306"/>
          <a:ext cx="7644" cy="2922340"/>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0.45014</cdr:x>
      <cdr:y>0.10361</cdr:y>
    </cdr:from>
    <cdr:to>
      <cdr:x>0.45438</cdr:x>
      <cdr:y>0.85704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468008" y="451852"/>
          <a:ext cx="32709" cy="3285794"/>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5.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200527</xdr:colOff>
      <xdr:row>0</xdr:row>
      <xdr:rowOff>0</xdr:rowOff>
    </xdr:from>
    <xdr:to>
      <xdr:col>1</xdr:col>
      <xdr:colOff>595085</xdr:colOff>
      <xdr:row>9</xdr:row>
      <xdr:rowOff>174880</xdr:rowOff>
    </xdr:to>
    <xdr:sp macro="" textlink="">
      <xdr:nvSpPr>
        <xdr:cNvPr id="4" name="Right Arrow 3">
          <a:extLst>
            <a:ext uri="{FF2B5EF4-FFF2-40B4-BE49-F238E27FC236}">
              <a16:creationId xmlns:a16="http://schemas.microsoft.com/office/drawing/2014/main" id="{00000000-0008-0000-0E00-000004000000}"/>
            </a:ext>
          </a:extLst>
        </xdr:cNvPr>
        <xdr:cNvSpPr/>
      </xdr:nvSpPr>
      <xdr:spPr>
        <a:xfrm rot="3404200">
          <a:off x="89787" y="722345"/>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6.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90DEACE8-49D8-410F-AB6D-349088D99DAB}"/>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1306F86E-F5F5-4F91-9C4C-6402F3B596F1}"/>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0.40597</cdr:x>
      <cdr:y>0.18499</cdr:y>
    </cdr:from>
    <cdr:to>
      <cdr:x>0.40704</cdr:x>
      <cdr:y>0.85314</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133892" y="802774"/>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0.45737</cdr:x>
      <cdr:y>0.10124</cdr:y>
    </cdr:from>
    <cdr:to>
      <cdr:x>0.45961</cdr:x>
      <cdr:y>0.85565</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530672" y="439320"/>
          <a:ext cx="17341" cy="3273824"/>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7.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063DD763-6754-4F45-BA30-617EA614A277}"/>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DB4B52A8-8EC4-4FB7-9EA1-49BC9DAFE932}"/>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0.43224</cdr:x>
      <cdr:y>0.10074</cdr:y>
    </cdr:from>
    <cdr:to>
      <cdr:x>0.43324</cdr:x>
      <cdr:y>0.86279</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330145" y="439320"/>
          <a:ext cx="7644" cy="3323392"/>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0.38182</cdr:x>
      <cdr:y>0.18408</cdr:y>
    </cdr:from>
    <cdr:to>
      <cdr:x>0.38281</cdr:x>
      <cdr:y>0.85992</cdr:y>
    </cdr:to>
    <cdr:cxnSp macro="">
      <cdr:nvCxnSpPr>
        <cdr:cNvPr id="13" name="Straight Arrow Connector 12">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2941626" y="802773"/>
          <a:ext cx="7644" cy="2947406"/>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8.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210553</xdr:colOff>
      <xdr:row>0</xdr:row>
      <xdr:rowOff>40105</xdr:rowOff>
    </xdr:from>
    <xdr:to>
      <xdr:col>1</xdr:col>
      <xdr:colOff>605111</xdr:colOff>
      <xdr:row>10</xdr:row>
      <xdr:rowOff>14458</xdr:rowOff>
    </xdr:to>
    <xdr:sp macro="" textlink="">
      <xdr:nvSpPr>
        <xdr:cNvPr id="4" name="Right Arrow 3">
          <a:extLst>
            <a:ext uri="{FF2B5EF4-FFF2-40B4-BE49-F238E27FC236}">
              <a16:creationId xmlns:a16="http://schemas.microsoft.com/office/drawing/2014/main" id="{00000000-0008-0000-0F00-000004000000}"/>
            </a:ext>
          </a:extLst>
        </xdr:cNvPr>
        <xdr:cNvSpPr/>
      </xdr:nvSpPr>
      <xdr:spPr>
        <a:xfrm rot="3404200">
          <a:off x="99813" y="762450"/>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9.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F268C708-20F6-46C2-9FD9-B4BEB28A267F}"/>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00C46C1D-85CB-4EF4-B2A7-931E8841A620}"/>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0.38486</cdr:x>
      <cdr:y>0.18788</cdr:y>
    </cdr:from>
    <cdr:to>
      <cdr:x>0.38593</cdr:x>
      <cdr:y>0.85603</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970964" y="815307"/>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0.43788</cdr:x>
      <cdr:y>0.10412</cdr:y>
    </cdr:from>
    <cdr:to>
      <cdr:x>0.44175</cdr:x>
      <cdr:y>0.85565</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380277" y="451853"/>
          <a:ext cx="29874" cy="3261291"/>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xml><?xml version="1.0" encoding="utf-8"?>
<xdr:wsDr xmlns:xdr="http://schemas.openxmlformats.org/drawingml/2006/spreadsheetDrawing" xmlns:a="http://schemas.openxmlformats.org/drawingml/2006/main">
  <xdr:twoCellAnchor>
    <xdr:from>
      <xdr:col>83</xdr:col>
      <xdr:colOff>611155</xdr:colOff>
      <xdr:row>5</xdr:row>
      <xdr:rowOff>74457</xdr:rowOff>
    </xdr:from>
    <xdr:to>
      <xdr:col>94</xdr:col>
      <xdr:colOff>22412</xdr:colOff>
      <xdr:row>27</xdr:row>
      <xdr:rowOff>7471</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478117</xdr:colOff>
      <xdr:row>1</xdr:row>
      <xdr:rowOff>141940</xdr:rowOff>
    </xdr:from>
    <xdr:to>
      <xdr:col>11</xdr:col>
      <xdr:colOff>495688</xdr:colOff>
      <xdr:row>13</xdr:row>
      <xdr:rowOff>165229</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7223372" y="433522"/>
          <a:ext cx="3127775" cy="24531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lnSpc>
              <a:spcPts val="1900"/>
            </a:lnSpc>
          </a:pPr>
          <a:r>
            <a:rPr lang="en-US" sz="1050" b="1" baseline="0">
              <a:solidFill>
                <a:srgbClr val="FF0000"/>
              </a:solidFill>
              <a:latin typeface="Comic Sans MS" panose="030F0702030302020204" pitchFamily="66" charset="0"/>
            </a:rPr>
            <a:t>THIS WORKBOOK ASSUMES THAT THE TARGET MEAN AND TARGET STANDARD DEVIATION WERE DERIVED FROM TRANSFORMED DATA.  THE EXPERIMENTAL POWER SHOULD THEREFORE BE ESTIMATED FROM THE INVERSE TRANSFORMED SCALES FOUND ON THE SCALE SPREADSHEETS FOR THE APPROPRIATE TRANSFORMATION</a:t>
          </a:r>
          <a:endParaRPr lang="en-US" sz="1050" b="1">
            <a:solidFill>
              <a:srgbClr val="FF0000"/>
            </a:solidFill>
            <a:latin typeface="Comic Sans MS" panose="030F0702030302020204" pitchFamily="66" charset="0"/>
          </a:endParaRPr>
        </a:p>
      </xdr:txBody>
    </xdr:sp>
    <xdr:clientData/>
  </xdr:twoCellAnchor>
</xdr:wsDr>
</file>

<file path=xl/drawings/drawing40.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91CC9F0F-9E3C-4046-971B-68C65223236A}"/>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B12108A9-F541-4813-A55C-BE20AA6BA4DA}"/>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0.35797</cdr:x>
      <cdr:y>0.18982</cdr:y>
    </cdr:from>
    <cdr:to>
      <cdr:x>0.35904</cdr:x>
      <cdr:y>0.85467</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757905" y="827839"/>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0.41272</cdr:x>
      <cdr:y>0.10074</cdr:y>
    </cdr:from>
    <cdr:to>
      <cdr:x>0.4186</cdr:x>
      <cdr:y>0.85704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179751" y="439320"/>
          <a:ext cx="45242" cy="3298326"/>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1.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1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200526</xdr:colOff>
      <xdr:row>0</xdr:row>
      <xdr:rowOff>10026</xdr:rowOff>
    </xdr:from>
    <xdr:to>
      <xdr:col>1</xdr:col>
      <xdr:colOff>595084</xdr:colOff>
      <xdr:row>9</xdr:row>
      <xdr:rowOff>184906</xdr:rowOff>
    </xdr:to>
    <xdr:sp macro="" textlink="">
      <xdr:nvSpPr>
        <xdr:cNvPr id="4" name="Right Arrow 3">
          <a:extLst>
            <a:ext uri="{FF2B5EF4-FFF2-40B4-BE49-F238E27FC236}">
              <a16:creationId xmlns:a16="http://schemas.microsoft.com/office/drawing/2014/main" id="{00000000-0008-0000-1000-000004000000}"/>
            </a:ext>
          </a:extLst>
        </xdr:cNvPr>
        <xdr:cNvSpPr/>
      </xdr:nvSpPr>
      <xdr:spPr>
        <a:xfrm rot="3404200">
          <a:off x="89786" y="732371"/>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2.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371BC90F-7A87-405B-8A92-614A12D15B42}"/>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9DCEEF83-9EF9-43B4-AA9A-9279551173BE}"/>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0.42058</cdr:x>
      <cdr:y>0.18499</cdr:y>
    </cdr:from>
    <cdr:to>
      <cdr:x>0.42165</cdr:x>
      <cdr:y>0.85314</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246688" y="802774"/>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0.47523</cdr:x>
      <cdr:y>0.10412</cdr:y>
    </cdr:from>
    <cdr:to>
      <cdr:x>0.47747</cdr:x>
      <cdr:y>0.85854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668533" y="451853"/>
          <a:ext cx="17341" cy="3273824"/>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3.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9F2130C8-FAFA-4807-9827-578D1740599E}"/>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26E070F0-AB8F-441B-9DFD-C60DD13C08E7}"/>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0.44688</cdr:x>
      <cdr:y>0.10074</cdr:y>
    </cdr:from>
    <cdr:to>
      <cdr:x>0.45276</cdr:x>
      <cdr:y>0.85992</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442941" y="439319"/>
          <a:ext cx="45243" cy="3310860"/>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0.39745</cdr:x>
      <cdr:y>0.18408</cdr:y>
    </cdr:from>
    <cdr:to>
      <cdr:x>0.39808</cdr:x>
      <cdr:y>0.85992</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062065" y="802774"/>
          <a:ext cx="4890" cy="2947405"/>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4.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250658</xdr:colOff>
      <xdr:row>0</xdr:row>
      <xdr:rowOff>10026</xdr:rowOff>
    </xdr:from>
    <xdr:to>
      <xdr:col>1</xdr:col>
      <xdr:colOff>645216</xdr:colOff>
      <xdr:row>9</xdr:row>
      <xdr:rowOff>184906</xdr:rowOff>
    </xdr:to>
    <xdr:sp macro="" textlink="">
      <xdr:nvSpPr>
        <xdr:cNvPr id="4" name="Right Arrow 3">
          <a:extLst>
            <a:ext uri="{FF2B5EF4-FFF2-40B4-BE49-F238E27FC236}">
              <a16:creationId xmlns:a16="http://schemas.microsoft.com/office/drawing/2014/main" id="{00000000-0008-0000-1100-000004000000}"/>
            </a:ext>
          </a:extLst>
        </xdr:cNvPr>
        <xdr:cNvSpPr/>
      </xdr:nvSpPr>
      <xdr:spPr>
        <a:xfrm rot="3404200">
          <a:off x="139918" y="732371"/>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5.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1129F07A-68A4-4F61-B0D3-9389C17464BD}"/>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BDBC773C-105A-4496-B734-EDD6B05F3D24}"/>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0.39405</cdr:x>
      <cdr:y>0.18499</cdr:y>
    </cdr:from>
    <cdr:to>
      <cdr:x>0.39792</cdr:x>
      <cdr:y>0.86431</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041889" y="802774"/>
          <a:ext cx="29873" cy="294796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0.44276</cdr:x>
      <cdr:y>0.10412</cdr:y>
    </cdr:from>
    <cdr:to>
      <cdr:x>0.445</cdr:x>
      <cdr:y>0.86143</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417875" y="451852"/>
          <a:ext cx="17341" cy="328635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6.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FC981A23-3574-41FD-B64C-5E3B9637CF70}"/>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BD985DFF-FD21-4D83-85F4-3C3156AD97B6}"/>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0.41923</cdr:x>
      <cdr:y>0.10074</cdr:y>
    </cdr:from>
    <cdr:to>
      <cdr:x>0.4251</cdr:x>
      <cdr:y>0.85704</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229882" y="439319"/>
          <a:ext cx="45243" cy="329832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0.36817</cdr:x>
      <cdr:y>0.18408</cdr:y>
    </cdr:from>
    <cdr:to>
      <cdr:x>0.3688</cdr:x>
      <cdr:y>0.85992</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836473" y="802773"/>
          <a:ext cx="4889" cy="2947406"/>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7.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220580</xdr:colOff>
      <xdr:row>0</xdr:row>
      <xdr:rowOff>0</xdr:rowOff>
    </xdr:from>
    <xdr:to>
      <xdr:col>1</xdr:col>
      <xdr:colOff>615138</xdr:colOff>
      <xdr:row>9</xdr:row>
      <xdr:rowOff>174880</xdr:rowOff>
    </xdr:to>
    <xdr:sp macro="" textlink="">
      <xdr:nvSpPr>
        <xdr:cNvPr id="5" name="Right Arrow 4">
          <a:extLst>
            <a:ext uri="{FF2B5EF4-FFF2-40B4-BE49-F238E27FC236}">
              <a16:creationId xmlns:a16="http://schemas.microsoft.com/office/drawing/2014/main" id="{00000000-0008-0000-1200-000005000000}"/>
            </a:ext>
          </a:extLst>
        </xdr:cNvPr>
        <xdr:cNvSpPr/>
      </xdr:nvSpPr>
      <xdr:spPr>
        <a:xfrm rot="3404200">
          <a:off x="109840" y="722345"/>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8.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C76E6F57-1417-48DC-98B9-E8D479746264}"/>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B60A4DBF-9584-4756-B92E-B09B09E309C2}"/>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0.41409</cdr:x>
      <cdr:y>0.18788</cdr:y>
    </cdr:from>
    <cdr:to>
      <cdr:x>0.41516</cdr:x>
      <cdr:y>0.85603</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196556" y="815307"/>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0.46711</cdr:x>
      <cdr:y>0.10124</cdr:y>
    </cdr:from>
    <cdr:to>
      <cdr:x>0.47422</cdr:x>
      <cdr:y>0.85854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605869" y="439320"/>
          <a:ext cx="54939" cy="328635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9.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76B82465-9A4F-4E48-9BA7-C3ABA0312C59}"/>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B434DD63-20F0-4DCB-B53E-40FAD57715E0}"/>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0.38931</cdr:x>
      <cdr:y>0.18408</cdr:y>
    </cdr:from>
    <cdr:to>
      <cdr:x>0.39158</cdr:x>
      <cdr:y>0.85704</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999401" y="802773"/>
          <a:ext cx="17422" cy="2934873"/>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0.44038</cdr:x>
      <cdr:y>0.10074</cdr:y>
    </cdr:from>
    <cdr:to>
      <cdr:x>0.44462</cdr:x>
      <cdr:y>0.85704</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392810" y="439319"/>
          <a:ext cx="32709" cy="329832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xml><?xml version="1.0" encoding="utf-8"?>
<c:userShapes xmlns:c="http://schemas.openxmlformats.org/drawingml/2006/chart">
  <cdr:relSizeAnchor xmlns:cdr="http://schemas.openxmlformats.org/drawingml/2006/chartDrawing">
    <cdr:from>
      <cdr:x>0.08822</cdr:x>
      <cdr:y>0.04728</cdr:y>
    </cdr:from>
    <cdr:to>
      <cdr:x>0.29565</cdr:x>
      <cdr:y>0.08216</cdr:y>
    </cdr:to>
    <cdr:sp macro="" textlink="">
      <cdr:nvSpPr>
        <cdr:cNvPr id="2" name="TextBox 1"/>
        <cdr:cNvSpPr txBox="1"/>
      </cdr:nvSpPr>
      <cdr:spPr>
        <a:xfrm xmlns:a="http://schemas.openxmlformats.org/drawingml/2006/main">
          <a:off x="542526" y="183331"/>
          <a:ext cx="1275638" cy="1352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t>Test Power =  0.9</a:t>
          </a:r>
        </a:p>
      </cdr:txBody>
    </cdr:sp>
  </cdr:relSizeAnchor>
  <cdr:relSizeAnchor xmlns:cdr="http://schemas.openxmlformats.org/drawingml/2006/chartDrawing">
    <cdr:from>
      <cdr:x>0.06982</cdr:x>
      <cdr:y>0.12989</cdr:y>
    </cdr:from>
    <cdr:to>
      <cdr:x>0.28449</cdr:x>
      <cdr:y>0.16383</cdr:y>
    </cdr:to>
    <cdr:sp macro="" textlink="">
      <cdr:nvSpPr>
        <cdr:cNvPr id="3" name="TextBox 1"/>
        <cdr:cNvSpPr txBox="1"/>
      </cdr:nvSpPr>
      <cdr:spPr>
        <a:xfrm xmlns:a="http://schemas.openxmlformats.org/drawingml/2006/main">
          <a:off x="429366" y="503650"/>
          <a:ext cx="1320185" cy="1315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0.07132</cdr:x>
      <cdr:y>0.11545</cdr:y>
    </cdr:from>
    <cdr:to>
      <cdr:x>1</cdr:x>
      <cdr:y>0.11854</cdr:y>
    </cdr:to>
    <cdr:cxnSp macro="">
      <cdr:nvCxnSpPr>
        <cdr:cNvPr id="4" name="Straight Connector 3">
          <a:extLst xmlns:a="http://schemas.openxmlformats.org/drawingml/2006/main">
            <a:ext uri="{FF2B5EF4-FFF2-40B4-BE49-F238E27FC236}">
              <a16:creationId xmlns:a16="http://schemas.microsoft.com/office/drawing/2014/main" id="{76ADD1E8-2C14-4667-9964-9614B86736D5}"/>
            </a:ext>
          </a:extLst>
        </cdr:cNvPr>
        <cdr:cNvCxnSpPr/>
      </cdr:nvCxnSpPr>
      <cdr:spPr>
        <a:xfrm xmlns:a="http://schemas.openxmlformats.org/drawingml/2006/main" flipV="1">
          <a:off x="438599" y="447658"/>
          <a:ext cx="5711128" cy="11981"/>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0.07132</cdr:x>
      <cdr:y>0.19194</cdr:y>
    </cdr:from>
    <cdr:to>
      <cdr:x>1</cdr:x>
      <cdr:y>0.19706</cdr:y>
    </cdr:to>
    <cdr:cxnSp macro="">
      <cdr:nvCxnSpPr>
        <cdr:cNvPr id="5" name="Straight Connector 4">
          <a:extLst xmlns:a="http://schemas.openxmlformats.org/drawingml/2006/main">
            <a:ext uri="{FF2B5EF4-FFF2-40B4-BE49-F238E27FC236}">
              <a16:creationId xmlns:a16="http://schemas.microsoft.com/office/drawing/2014/main" id="{5916D977-729D-44E2-8FCF-8F2717CE77C9}"/>
            </a:ext>
          </a:extLst>
        </cdr:cNvPr>
        <cdr:cNvCxnSpPr/>
      </cdr:nvCxnSpPr>
      <cdr:spPr>
        <a:xfrm xmlns:a="http://schemas.openxmlformats.org/drawingml/2006/main" flipV="1">
          <a:off x="438599" y="744233"/>
          <a:ext cx="5711128" cy="1985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0.43504</cdr:x>
      <cdr:y>0.11733</cdr:y>
    </cdr:from>
    <cdr:to>
      <cdr:x>0.4412</cdr:x>
      <cdr:y>0.84394</cdr:y>
    </cdr:to>
    <cdr:cxnSp macro="">
      <cdr:nvCxnSpPr>
        <cdr:cNvPr id="9" name="Straight Arrow Connector 8">
          <a:extLst xmlns:a="http://schemas.openxmlformats.org/drawingml/2006/main">
            <a:ext uri="{FF2B5EF4-FFF2-40B4-BE49-F238E27FC236}">
              <a16:creationId xmlns:a16="http://schemas.microsoft.com/office/drawing/2014/main" id="{8C6BBDDC-AB8D-4BD4-95ED-AA8DC2631282}"/>
            </a:ext>
          </a:extLst>
        </cdr:cNvPr>
        <cdr:cNvCxnSpPr/>
      </cdr:nvCxnSpPr>
      <cdr:spPr>
        <a:xfrm xmlns:a="http://schemas.openxmlformats.org/drawingml/2006/main">
          <a:off x="2675398" y="454935"/>
          <a:ext cx="37858" cy="2817432"/>
        </a:xfrm>
        <a:prstGeom xmlns:a="http://schemas.openxmlformats.org/drawingml/2006/main" prst="straightConnector1">
          <a:avLst/>
        </a:prstGeom>
        <a:ln xmlns:a="http://schemas.openxmlformats.org/drawingml/2006/main" w="12700">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0.40108</cdr:x>
      <cdr:y>0.19383</cdr:y>
    </cdr:from>
    <cdr:to>
      <cdr:x>0.40719</cdr:x>
      <cdr:y>0.84201</cdr:y>
    </cdr:to>
    <cdr:cxnSp macro="">
      <cdr:nvCxnSpPr>
        <cdr:cNvPr id="12" name="Straight Arrow Connector 11">
          <a:extLst xmlns:a="http://schemas.openxmlformats.org/drawingml/2006/main">
            <a:ext uri="{FF2B5EF4-FFF2-40B4-BE49-F238E27FC236}">
              <a16:creationId xmlns:a16="http://schemas.microsoft.com/office/drawing/2014/main" id="{1066393B-0B9B-4534-8889-AFF78393CA55}"/>
            </a:ext>
          </a:extLst>
        </cdr:cNvPr>
        <cdr:cNvCxnSpPr/>
      </cdr:nvCxnSpPr>
      <cdr:spPr>
        <a:xfrm xmlns:a="http://schemas.openxmlformats.org/drawingml/2006/main">
          <a:off x="2466542" y="751562"/>
          <a:ext cx="37538" cy="2513334"/>
        </a:xfrm>
        <a:prstGeom xmlns:a="http://schemas.openxmlformats.org/drawingml/2006/main" prst="straightConnector1">
          <a:avLst/>
        </a:prstGeom>
        <a:ln xmlns:a="http://schemas.openxmlformats.org/drawingml/2006/main" w="12700">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0.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511342</xdr:colOff>
      <xdr:row>0</xdr:row>
      <xdr:rowOff>10025</xdr:rowOff>
    </xdr:from>
    <xdr:to>
      <xdr:col>2</xdr:col>
      <xdr:colOff>123847</xdr:colOff>
      <xdr:row>9</xdr:row>
      <xdr:rowOff>164852</xdr:rowOff>
    </xdr:to>
    <xdr:sp macro="" textlink="">
      <xdr:nvSpPr>
        <xdr:cNvPr id="4" name="Right Arrow 3">
          <a:extLst>
            <a:ext uri="{FF2B5EF4-FFF2-40B4-BE49-F238E27FC236}">
              <a16:creationId xmlns:a16="http://schemas.microsoft.com/office/drawing/2014/main" id="{00000000-0008-0000-1300-000004000000}"/>
            </a:ext>
          </a:extLst>
        </xdr:cNvPr>
        <xdr:cNvSpPr/>
      </xdr:nvSpPr>
      <xdr:spPr>
        <a:xfrm rot="3404200">
          <a:off x="400602" y="732370"/>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51.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C58313F9-0BC9-4AF1-85EA-A4FD2A06D5FD}"/>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D6820C43-4099-4914-ACCF-CA4D33C38B42}"/>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0.45737</cdr:x>
      <cdr:y>0.10141</cdr:y>
    </cdr:from>
    <cdr:to>
      <cdr:x>0.46448</cdr:x>
      <cdr:y>0.85615</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530672" y="476918"/>
          <a:ext cx="54939" cy="354954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0.40217</cdr:x>
      <cdr:y>0.18135</cdr:y>
    </cdr:from>
    <cdr:to>
      <cdr:x>0.40604</cdr:x>
      <cdr:y>0.85615</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104553" y="852905"/>
          <a:ext cx="29874" cy="3173562"/>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2.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249EA29B-E2E0-4E46-AFD2-9A58910B011F}"/>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3C324309-17F4-4972-BDF6-FCC436072695}"/>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0.37142</cdr:x>
      <cdr:y>0.18633</cdr:y>
    </cdr:from>
    <cdr:to>
      <cdr:x>0.37205</cdr:x>
      <cdr:y>0.86237</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861539" y="877971"/>
          <a:ext cx="4889" cy="3185530"/>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0.42086</cdr:x>
      <cdr:y>0.10121</cdr:y>
    </cdr:from>
    <cdr:to>
      <cdr:x>0.42673</cdr:x>
      <cdr:y>0.85971</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242415" y="476919"/>
          <a:ext cx="45243" cy="357404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3.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1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511342</xdr:colOff>
      <xdr:row>0</xdr:row>
      <xdr:rowOff>50132</xdr:rowOff>
    </xdr:from>
    <xdr:to>
      <xdr:col>2</xdr:col>
      <xdr:colOff>123847</xdr:colOff>
      <xdr:row>10</xdr:row>
      <xdr:rowOff>4433</xdr:rowOff>
    </xdr:to>
    <xdr:sp macro="" textlink="">
      <xdr:nvSpPr>
        <xdr:cNvPr id="4" name="Right Arrow 3">
          <a:extLst>
            <a:ext uri="{FF2B5EF4-FFF2-40B4-BE49-F238E27FC236}">
              <a16:creationId xmlns:a16="http://schemas.microsoft.com/office/drawing/2014/main" id="{00000000-0008-0000-1400-000004000000}"/>
            </a:ext>
          </a:extLst>
        </xdr:cNvPr>
        <xdr:cNvSpPr/>
      </xdr:nvSpPr>
      <xdr:spPr>
        <a:xfrm rot="3404200">
          <a:off x="400602" y="772477"/>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54.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1BB2965D-983E-4D76-8492-737BF3B3604E}"/>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91675787-A05C-44EF-8421-62DDE7F452C1}"/>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0.40434</cdr:x>
      <cdr:y>0.18734</cdr:y>
    </cdr:from>
    <cdr:to>
      <cdr:x>0.40541</cdr:x>
      <cdr:y>0.85356</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3121360" y="815307"/>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0.46224</cdr:x>
      <cdr:y>0.10382</cdr:y>
    </cdr:from>
    <cdr:to>
      <cdr:x>0.46611</cdr:x>
      <cdr:y>0.85607</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568270" y="451853"/>
          <a:ext cx="29874" cy="3273824"/>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5.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B42F46AB-B13D-4B03-8A1D-1319DF49FD5C}"/>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5C0B2AA7-16BF-41BF-9270-A07DC90E1A76}"/>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0.42899</cdr:x>
      <cdr:y>0.10361</cdr:y>
    </cdr:from>
    <cdr:to>
      <cdr:x>0.43161</cdr:x>
      <cdr:y>0.85129</cdr:y>
    </cdr:to>
    <cdr:cxnSp macro="">
      <cdr:nvCxnSpPr>
        <cdr:cNvPr id="11" name="Straight Arrow Connector 10">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a:off x="3305080" y="451853"/>
          <a:ext cx="20176" cy="326072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0.37586</cdr:x>
      <cdr:y>0.18982</cdr:y>
    </cdr:from>
    <cdr:to>
      <cdr:x>0.37693</cdr:x>
      <cdr:y>0.85467</cdr:y>
    </cdr:to>
    <cdr:cxnSp macro="">
      <cdr:nvCxnSpPr>
        <cdr:cNvPr id="12" name="Straight Arrow Connector 11">
          <a:extLst xmlns:a="http://schemas.openxmlformats.org/drawingml/2006/main">
            <a:ext uri="{FF2B5EF4-FFF2-40B4-BE49-F238E27FC236}">
              <a16:creationId xmlns:a16="http://schemas.microsoft.com/office/drawing/2014/main" id="{C75DFBB8-A957-493F-8635-5EB66D7CC70B}"/>
            </a:ext>
          </a:extLst>
        </cdr:cNvPr>
        <cdr:cNvCxnSpPr/>
      </cdr:nvCxnSpPr>
      <cdr:spPr>
        <a:xfrm xmlns:a="http://schemas.openxmlformats.org/drawingml/2006/main" flipH="1">
          <a:off x="2895767" y="827840"/>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6.xml><?xml version="1.0" encoding="utf-8"?>
<xdr:wsDr xmlns:xdr="http://schemas.openxmlformats.org/drawingml/2006/spreadsheetDrawing" xmlns:a="http://schemas.openxmlformats.org/drawingml/2006/main">
  <xdr:absoluteAnchor>
    <xdr:pos x="0" y="0"/>
    <xdr:ext cx="8671560" cy="6294120"/>
    <xdr:graphicFrame macro="">
      <xdr:nvGraphicFramePr>
        <xdr:cNvPr id="2" name="Chart 1">
          <a:extLst>
            <a:ext uri="{FF2B5EF4-FFF2-40B4-BE49-F238E27FC236}">
              <a16:creationId xmlns:a16="http://schemas.microsoft.com/office/drawing/2014/main" id="{00000000-0008-0000-1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7.xml><?xml version="1.0" encoding="utf-8"?>
<c:userShapes xmlns:c="http://schemas.openxmlformats.org/drawingml/2006/chart">
  <cdr:relSizeAnchor xmlns:cdr="http://schemas.openxmlformats.org/drawingml/2006/chartDrawing">
    <cdr:from>
      <cdr:x>0.17081</cdr:x>
      <cdr:y>0.18545</cdr:y>
    </cdr:from>
    <cdr:to>
      <cdr:x>0.30849</cdr:x>
      <cdr:y>0.24822</cdr:y>
    </cdr:to>
    <cdr:sp macro="" textlink="">
      <cdr:nvSpPr>
        <cdr:cNvPr id="2" name="TextBox 1"/>
        <cdr:cNvSpPr txBox="1"/>
      </cdr:nvSpPr>
      <cdr:spPr>
        <a:xfrm xmlns:a="http://schemas.openxmlformats.org/drawingml/2006/main">
          <a:off x="1479176" y="1165412"/>
          <a:ext cx="1192306" cy="3944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0.20186</cdr:x>
      <cdr:y>0.20685</cdr:y>
    </cdr:from>
    <cdr:to>
      <cdr:x>0.36128</cdr:x>
      <cdr:y>0.26106</cdr:y>
    </cdr:to>
    <cdr:sp macro="" textlink="">
      <cdr:nvSpPr>
        <cdr:cNvPr id="3" name="TextBox 2"/>
        <cdr:cNvSpPr txBox="1"/>
      </cdr:nvSpPr>
      <cdr:spPr>
        <a:xfrm xmlns:a="http://schemas.openxmlformats.org/drawingml/2006/main">
          <a:off x="1748117" y="1299883"/>
          <a:ext cx="1380565" cy="340659"/>
        </a:xfrm>
        <a:prstGeom xmlns:a="http://schemas.openxmlformats.org/drawingml/2006/main" prst="rect">
          <a:avLst/>
        </a:prstGeom>
        <a:solidFill xmlns:a="http://schemas.openxmlformats.org/drawingml/2006/main">
          <a:schemeClr val="accent6"/>
        </a:solidFill>
      </cdr:spPr>
      <cdr:txBody>
        <a:bodyPr xmlns:a="http://schemas.openxmlformats.org/drawingml/2006/main" vertOverflow="clip" wrap="square" rtlCol="0" anchor="ctr"/>
        <a:lstStyle xmlns:a="http://schemas.openxmlformats.org/drawingml/2006/main"/>
        <a:p xmlns:a="http://schemas.openxmlformats.org/drawingml/2006/main">
          <a:pPr marL="0" marR="0" indent="0" algn="ctr" defTabSz="914400" eaLnBrk="1" fontAlgn="auto" latinLnBrk="0" hangingPunct="1">
            <a:lnSpc>
              <a:spcPct val="100000"/>
            </a:lnSpc>
            <a:spcBef>
              <a:spcPts val="0"/>
            </a:spcBef>
            <a:spcAft>
              <a:spcPts val="0"/>
            </a:spcAft>
            <a:buClrTx/>
            <a:buSzTx/>
            <a:buFontTx/>
            <a:buNone/>
            <a:tabLst/>
            <a:defRPr/>
          </a:pPr>
          <a:r>
            <a:rPr lang="en-US" sz="1600">
              <a:solidFill>
                <a:schemeClr val="bg1"/>
              </a:solidFill>
              <a:effectLst/>
              <a:latin typeface="+mn-lt"/>
              <a:ea typeface="+mn-ea"/>
              <a:cs typeface="+mn-cs"/>
            </a:rPr>
            <a:t>Mean = 3.99</a:t>
          </a:r>
          <a:endParaRPr lang="en-US" sz="1600">
            <a:solidFill>
              <a:schemeClr val="bg1"/>
            </a:solidFill>
            <a:effectLst/>
          </a:endParaRPr>
        </a:p>
        <a:p xmlns:a="http://schemas.openxmlformats.org/drawingml/2006/main">
          <a:pPr algn="ctr"/>
          <a:endParaRPr lang="en-US" sz="1100">
            <a:solidFill>
              <a:schemeClr val="bg1"/>
            </a:solidFill>
          </a:endParaRPr>
        </a:p>
      </cdr:txBody>
    </cdr:sp>
  </cdr:relSizeAnchor>
  <cdr:relSizeAnchor xmlns:cdr="http://schemas.openxmlformats.org/drawingml/2006/chartDrawing">
    <cdr:from>
      <cdr:x>0.47516</cdr:x>
      <cdr:y>0.31241</cdr:y>
    </cdr:from>
    <cdr:to>
      <cdr:x>0.64286</cdr:x>
      <cdr:y>0.36662</cdr:y>
    </cdr:to>
    <cdr:sp macro="" textlink="">
      <cdr:nvSpPr>
        <cdr:cNvPr id="4" name="TextBox 3"/>
        <cdr:cNvSpPr txBox="1"/>
      </cdr:nvSpPr>
      <cdr:spPr>
        <a:xfrm xmlns:a="http://schemas.openxmlformats.org/drawingml/2006/main">
          <a:off x="4114801" y="1963272"/>
          <a:ext cx="1452282" cy="340658"/>
        </a:xfrm>
        <a:prstGeom xmlns:a="http://schemas.openxmlformats.org/drawingml/2006/main" prst="rect">
          <a:avLst/>
        </a:prstGeom>
        <a:solidFill xmlns:a="http://schemas.openxmlformats.org/drawingml/2006/main">
          <a:schemeClr val="accent1"/>
        </a:solidFill>
      </cdr:spPr>
      <cdr:txBody>
        <a:bodyPr xmlns:a="http://schemas.openxmlformats.org/drawingml/2006/main" vertOverflow="clip" wrap="square" rtlCol="0" anchor="ctr"/>
        <a:lstStyle xmlns:a="http://schemas.openxmlformats.org/drawingml/2006/main"/>
        <a:p xmlns:a="http://schemas.openxmlformats.org/drawingml/2006/main">
          <a:pPr algn="ctr"/>
          <a:r>
            <a:rPr lang="en-US" sz="1600">
              <a:solidFill>
                <a:schemeClr val="bg1"/>
              </a:solidFill>
            </a:rPr>
            <a:t>Mean = 2.66</a:t>
          </a:r>
        </a:p>
      </cdr:txBody>
    </cdr:sp>
  </cdr:relSizeAnchor>
  <cdr:relSizeAnchor xmlns:cdr="http://schemas.openxmlformats.org/drawingml/2006/chartDrawing">
    <cdr:from>
      <cdr:x>0.64389</cdr:x>
      <cdr:y>0.51641</cdr:y>
    </cdr:from>
    <cdr:to>
      <cdr:x>0.82816</cdr:x>
      <cdr:y>0.57632</cdr:y>
    </cdr:to>
    <cdr:sp macro="" textlink="">
      <cdr:nvSpPr>
        <cdr:cNvPr id="5" name="TextBox 4"/>
        <cdr:cNvSpPr txBox="1"/>
      </cdr:nvSpPr>
      <cdr:spPr>
        <a:xfrm xmlns:a="http://schemas.openxmlformats.org/drawingml/2006/main">
          <a:off x="5576048" y="3245225"/>
          <a:ext cx="1595716" cy="376517"/>
        </a:xfrm>
        <a:prstGeom xmlns:a="http://schemas.openxmlformats.org/drawingml/2006/main" prst="rect">
          <a:avLst/>
        </a:prstGeom>
        <a:solidFill xmlns:a="http://schemas.openxmlformats.org/drawingml/2006/main">
          <a:schemeClr val="accent2"/>
        </a:solidFill>
      </cdr:spPr>
      <cdr:txBody>
        <a:bodyPr xmlns:a="http://schemas.openxmlformats.org/drawingml/2006/main" vertOverflow="clip" wrap="square" rtlCol="0" anchor="ctr"/>
        <a:lstStyle xmlns:a="http://schemas.openxmlformats.org/drawingml/2006/main"/>
        <a:p xmlns:a="http://schemas.openxmlformats.org/drawingml/2006/main">
          <a:pPr algn="ctr"/>
          <a:r>
            <a:rPr lang="en-US" sz="1600"/>
            <a:t>Mean = 1.33</a:t>
          </a:r>
        </a:p>
      </cdr:txBody>
    </cdr:sp>
  </cdr:relSizeAnchor>
</c:userShapes>
</file>

<file path=xl/drawings/drawing6.xml><?xml version="1.0" encoding="utf-8"?>
<xdr:wsDr xmlns:xdr="http://schemas.openxmlformats.org/drawingml/2006/spreadsheetDrawing" xmlns:a="http://schemas.openxmlformats.org/drawingml/2006/main">
  <xdr:twoCellAnchor>
    <xdr:from>
      <xdr:col>15</xdr:col>
      <xdr:colOff>320466</xdr:colOff>
      <xdr:row>5</xdr:row>
      <xdr:rowOff>155035</xdr:rowOff>
    </xdr:from>
    <xdr:to>
      <xdr:col>27</xdr:col>
      <xdr:colOff>85457</xdr:colOff>
      <xdr:row>29</xdr:row>
      <xdr:rowOff>178037</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42729</xdr:colOff>
      <xdr:row>10</xdr:row>
      <xdr:rowOff>21364</xdr:rowOff>
    </xdr:from>
    <xdr:to>
      <xdr:col>20</xdr:col>
      <xdr:colOff>64094</xdr:colOff>
      <xdr:row>26</xdr:row>
      <xdr:rowOff>71215</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12028206" y="2036747"/>
          <a:ext cx="21365" cy="301239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11</xdr:row>
      <xdr:rowOff>149551</xdr:rowOff>
    </xdr:from>
    <xdr:to>
      <xdr:col>4</xdr:col>
      <xdr:colOff>235008</xdr:colOff>
      <xdr:row>22</xdr:row>
      <xdr:rowOff>78336</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135308" y="2350093"/>
          <a:ext cx="2542373" cy="196553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a:solidFill>
                <a:srgbClr val="FF0000"/>
              </a:solidFill>
              <a:latin typeface="Comic Sans MS" panose="030F0702030302020204" pitchFamily="66" charset="0"/>
            </a:rPr>
            <a:t>IF</a:t>
          </a:r>
          <a:r>
            <a:rPr lang="en-US" sz="1050" baseline="0">
              <a:solidFill>
                <a:srgbClr val="FF0000"/>
              </a:solidFill>
              <a:latin typeface="Comic Sans MS" panose="030F0702030302020204" pitchFamily="66" charset="0"/>
            </a:rPr>
            <a:t> THE TARGET MEAN AND TARGET STANDARD DEVIAITON WERE DERIVED FROM TRANSFORMED DATA, THEN THE EXPERIMENTAL POWER SHOULD BE ESTIMATED FROM THE INVERSE TRANSFORMED SCALES FOUND ON THE SCALE SPREADSHEETS FOR THE APPROPRIATE TRANSFORMATON</a:t>
          </a:r>
          <a:endParaRPr lang="en-US" sz="1050">
            <a:solidFill>
              <a:srgbClr val="FF0000"/>
            </a:solidFill>
            <a:latin typeface="Comic Sans MS" panose="030F0702030302020204" pitchFamily="66" charset="0"/>
          </a:endParaRPr>
        </a:p>
      </xdr:txBody>
    </xdr:sp>
    <xdr:clientData/>
  </xdr:twoCellAnchor>
</xdr:wsDr>
</file>

<file path=xl/drawings/drawing7.xml><?xml version="1.0" encoding="utf-8"?>
<c:userShapes xmlns:c="http://schemas.openxmlformats.org/drawingml/2006/chart">
  <cdr:relSizeAnchor xmlns:cdr="http://schemas.openxmlformats.org/drawingml/2006/chartDrawing">
    <cdr:from>
      <cdr:x>0.0981</cdr:x>
      <cdr:y>0.23792</cdr:y>
    </cdr:from>
    <cdr:to>
      <cdr:x>0.23423</cdr:x>
      <cdr:y>0.29213</cdr:y>
    </cdr:to>
    <cdr:sp macro="" textlink="">
      <cdr:nvSpPr>
        <cdr:cNvPr id="2" name="TextBox 1"/>
        <cdr:cNvSpPr txBox="1"/>
      </cdr:nvSpPr>
      <cdr:spPr>
        <a:xfrm xmlns:a="http://schemas.openxmlformats.org/drawingml/2006/main">
          <a:off x="697907" y="1062740"/>
          <a:ext cx="968524" cy="24213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C4D2AC08-CE2C-4F87-9E3A-EF4DB3DDB19C}"/>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03FCF229-D132-412E-A317-108C61275D91}"/>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0.42443</cdr:x>
      <cdr:y>0.09906</cdr:y>
    </cdr:from>
    <cdr:to>
      <cdr:x>0.42456</cdr:x>
      <cdr:y>0.85333</cdr:y>
    </cdr:to>
    <cdr:cxnSp macro="">
      <cdr:nvCxnSpPr>
        <cdr:cNvPr id="9" name="Straight Arrow Connector 8">
          <a:extLst xmlns:a="http://schemas.openxmlformats.org/drawingml/2006/main">
            <a:ext uri="{FF2B5EF4-FFF2-40B4-BE49-F238E27FC236}">
              <a16:creationId xmlns:a16="http://schemas.microsoft.com/office/drawing/2014/main" id="{2B83E0D0-6AB9-45AE-A20E-CE64F85A1F29}"/>
            </a:ext>
          </a:extLst>
        </cdr:cNvPr>
        <cdr:cNvCxnSpPr/>
      </cdr:nvCxnSpPr>
      <cdr:spPr>
        <a:xfrm xmlns:a="http://schemas.openxmlformats.org/drawingml/2006/main" flipH="1">
          <a:off x="3019538" y="442464"/>
          <a:ext cx="925" cy="3369184"/>
        </a:xfrm>
        <a:prstGeom xmlns:a="http://schemas.openxmlformats.org/drawingml/2006/main" prst="straightConnector1">
          <a:avLst/>
        </a:prstGeom>
        <a:ln xmlns:a="http://schemas.openxmlformats.org/drawingml/2006/main" w="12700">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twoCellAnchor>
    <xdr:from>
      <xdr:col>15</xdr:col>
      <xdr:colOff>99060</xdr:colOff>
      <xdr:row>3</xdr:row>
      <xdr:rowOff>121921</xdr:rowOff>
    </xdr:from>
    <xdr:to>
      <xdr:col>26</xdr:col>
      <xdr:colOff>236220</xdr:colOff>
      <xdr:row>26</xdr:row>
      <xdr:rowOff>112569</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108757</xdr:colOff>
      <xdr:row>27</xdr:row>
      <xdr:rowOff>147552</xdr:rowOff>
    </xdr:from>
    <xdr:to>
      <xdr:col>26</xdr:col>
      <xdr:colOff>230677</xdr:colOff>
      <xdr:row>50</xdr:row>
      <xdr:rowOff>147205</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260601</xdr:colOff>
      <xdr:row>0</xdr:row>
      <xdr:rowOff>30850</xdr:rowOff>
    </xdr:from>
    <xdr:to>
      <xdr:col>1</xdr:col>
      <xdr:colOff>655159</xdr:colOff>
      <xdr:row>10</xdr:row>
      <xdr:rowOff>5203</xdr:rowOff>
    </xdr:to>
    <xdr:sp macro="" textlink="">
      <xdr:nvSpPr>
        <xdr:cNvPr id="4" name="Right Arrow 3">
          <a:extLst>
            <a:ext uri="{FF2B5EF4-FFF2-40B4-BE49-F238E27FC236}">
              <a16:creationId xmlns:a16="http://schemas.microsoft.com/office/drawing/2014/main" id="{00000000-0008-0000-0500-000004000000}"/>
            </a:ext>
          </a:extLst>
        </xdr:cNvPr>
        <xdr:cNvSpPr/>
      </xdr:nvSpPr>
      <xdr:spPr>
        <a:xfrm rot="3404200">
          <a:off x="149861" y="753195"/>
          <a:ext cx="1839248" cy="394558"/>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c:userShapes xmlns:c="http://schemas.openxmlformats.org/drawingml/2006/chart">
  <cdr:relSizeAnchor xmlns:cdr="http://schemas.openxmlformats.org/drawingml/2006/chartDrawing">
    <cdr:from>
      <cdr:x>0.84678</cdr:x>
      <cdr:y>0.20562</cdr:y>
    </cdr:from>
    <cdr:to>
      <cdr:x>0.98291</cdr:x>
      <cdr:y>0.25983</cdr:y>
    </cdr:to>
    <cdr:sp macro="" textlink="">
      <cdr:nvSpPr>
        <cdr:cNvPr id="2" name="TextBox 1"/>
        <cdr:cNvSpPr txBox="1"/>
      </cdr:nvSpPr>
      <cdr:spPr>
        <a:xfrm xmlns:a="http://schemas.openxmlformats.org/drawingml/2006/main">
          <a:off x="6024299" y="921601"/>
          <a:ext cx="968480" cy="242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AF43ECA8-D570-4C6D-8448-2F22BBF0FBFD}"/>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5216771D-5B43-4AE7-876B-B1741F6D5C9F}"/>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0.50366</cdr:x>
      <cdr:y>0.1011</cdr:y>
    </cdr:from>
    <cdr:to>
      <cdr:x>0.5038</cdr:x>
      <cdr:y>0.85537</cdr:y>
    </cdr:to>
    <cdr:cxnSp macro="">
      <cdr:nvCxnSpPr>
        <cdr:cNvPr id="9" name="Straight Arrow Connector 8">
          <a:extLst xmlns:a="http://schemas.openxmlformats.org/drawingml/2006/main">
            <a:ext uri="{FF2B5EF4-FFF2-40B4-BE49-F238E27FC236}">
              <a16:creationId xmlns:a16="http://schemas.microsoft.com/office/drawing/2014/main" id="{B4E20E09-D630-4EB4-81CC-198B412CEE97}"/>
            </a:ext>
          </a:extLst>
        </cdr:cNvPr>
        <cdr:cNvCxnSpPr/>
      </cdr:nvCxnSpPr>
      <cdr:spPr>
        <a:xfrm xmlns:a="http://schemas.openxmlformats.org/drawingml/2006/main" flipH="1">
          <a:off x="3888029" y="438721"/>
          <a:ext cx="1081" cy="3273202"/>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0.43872</cdr:x>
      <cdr:y>0.18532</cdr:y>
    </cdr:from>
    <cdr:to>
      <cdr:x>0.43979</cdr:x>
      <cdr:y>0.85347</cdr:y>
    </cdr:to>
    <cdr:cxnSp macro="">
      <cdr:nvCxnSpPr>
        <cdr:cNvPr id="10" name="Straight Arrow Connector 9">
          <a:extLst xmlns:a="http://schemas.openxmlformats.org/drawingml/2006/main">
            <a:ext uri="{FF2B5EF4-FFF2-40B4-BE49-F238E27FC236}">
              <a16:creationId xmlns:a16="http://schemas.microsoft.com/office/drawing/2014/main" id="{0EC3082C-5945-4B17-A12B-B0AA7A8F0AC6}"/>
            </a:ext>
          </a:extLst>
        </cdr:cNvPr>
        <cdr:cNvCxnSpPr/>
      </cdr:nvCxnSpPr>
      <cdr:spPr>
        <a:xfrm xmlns:a="http://schemas.openxmlformats.org/drawingml/2006/main" flipH="1">
          <a:off x="3386749" y="804191"/>
          <a:ext cx="8260" cy="2899478"/>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pesti@uga.edu" TargetMode="External"/><Relationship Id="rId1" Type="http://schemas.openxmlformats.org/officeDocument/2006/relationships/hyperlink" Target="mailto:nunesrv@pq.cnpq.br"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C00000"/>
  </sheetPr>
  <dimension ref="A1:AN52"/>
  <sheetViews>
    <sheetView tabSelected="1" zoomScale="69" zoomScaleNormal="69" workbookViewId="0">
      <selection activeCell="X6" sqref="X6"/>
    </sheetView>
  </sheetViews>
  <sheetFormatPr defaultColWidth="8.88671875" defaultRowHeight="13.8" x14ac:dyDescent="0.3"/>
  <cols>
    <col min="1" max="1" width="8.33203125" style="87" customWidth="1"/>
    <col min="2" max="17" width="8.88671875" style="87"/>
    <col min="18" max="18" width="9.33203125" style="87" bestFit="1" customWidth="1"/>
    <col min="19" max="16384" width="8.88671875" style="87"/>
  </cols>
  <sheetData>
    <row r="1" spans="1:20" s="164" customFormat="1" ht="44.4" customHeight="1" x14ac:dyDescent="0.3">
      <c r="A1" s="178" t="s">
        <v>141</v>
      </c>
      <c r="B1" s="178"/>
      <c r="C1" s="178"/>
      <c r="D1" s="178"/>
      <c r="E1" s="178"/>
      <c r="F1" s="178"/>
      <c r="G1" s="178"/>
      <c r="H1" s="178"/>
      <c r="I1" s="178"/>
      <c r="J1" s="178"/>
      <c r="K1" s="178"/>
      <c r="L1" s="178"/>
      <c r="M1" s="178"/>
      <c r="N1" s="178"/>
      <c r="O1" s="178"/>
      <c r="P1" s="178"/>
      <c r="R1" s="165">
        <v>1</v>
      </c>
    </row>
    <row r="2" spans="1:20" s="164" customFormat="1" ht="180" customHeight="1" x14ac:dyDescent="0.3">
      <c r="A2" s="166"/>
      <c r="B2" s="177" t="s">
        <v>133</v>
      </c>
      <c r="C2" s="177"/>
      <c r="D2" s="177"/>
      <c r="E2" s="177"/>
      <c r="F2" s="177"/>
      <c r="G2" s="177"/>
      <c r="H2" s="177"/>
      <c r="I2" s="177"/>
      <c r="J2" s="177"/>
      <c r="K2" s="177"/>
      <c r="L2" s="177"/>
      <c r="M2" s="167"/>
      <c r="N2" s="166"/>
    </row>
    <row r="3" spans="1:20" s="100" customFormat="1" ht="18" customHeight="1" x14ac:dyDescent="0.5">
      <c r="A3" s="98"/>
      <c r="B3" s="99"/>
      <c r="C3" s="99"/>
      <c r="D3" s="99"/>
      <c r="E3" s="99"/>
      <c r="F3" s="99"/>
      <c r="G3" s="99"/>
      <c r="H3" s="99"/>
      <c r="I3" s="99"/>
      <c r="J3" s="99"/>
      <c r="N3" s="99"/>
      <c r="O3" s="99"/>
      <c r="P3" s="98"/>
      <c r="Q3" s="98"/>
    </row>
    <row r="4" spans="1:20" s="103" customFormat="1" ht="22.95" customHeight="1" x14ac:dyDescent="0.5">
      <c r="A4" s="95"/>
      <c r="B4" s="176" t="s">
        <v>119</v>
      </c>
      <c r="C4" s="176"/>
      <c r="D4" s="96"/>
      <c r="E4" s="96" t="s">
        <v>120</v>
      </c>
      <c r="F4" s="96"/>
      <c r="G4" s="96"/>
      <c r="H4" s="96"/>
      <c r="I4" s="96"/>
      <c r="J4" s="96"/>
      <c r="N4" s="97" t="s">
        <v>121</v>
      </c>
      <c r="O4" s="97"/>
      <c r="P4" s="101"/>
      <c r="Q4" s="102"/>
    </row>
    <row r="5" spans="1:20" s="103" customFormat="1" ht="22.95" customHeight="1" x14ac:dyDescent="0.5">
      <c r="A5" s="95"/>
      <c r="B5" s="176"/>
      <c r="C5" s="176"/>
      <c r="D5" s="96"/>
      <c r="E5" s="96" t="s">
        <v>122</v>
      </c>
      <c r="F5" s="96"/>
      <c r="G5" s="96"/>
      <c r="H5" s="96"/>
      <c r="I5" s="96"/>
      <c r="J5" s="96"/>
      <c r="N5" s="96"/>
      <c r="O5" s="104"/>
      <c r="P5" s="102"/>
      <c r="Q5" s="102"/>
    </row>
    <row r="6" spans="1:20" s="103" customFormat="1" ht="22.95" customHeight="1" x14ac:dyDescent="0.5">
      <c r="A6" s="95"/>
      <c r="B6" s="95"/>
      <c r="C6" s="95"/>
      <c r="D6" s="95"/>
      <c r="E6" s="96" t="s">
        <v>123</v>
      </c>
      <c r="F6" s="96"/>
      <c r="G6" s="96"/>
      <c r="H6" s="96"/>
      <c r="I6" s="95"/>
      <c r="J6" s="95"/>
      <c r="K6" s="96"/>
      <c r="L6" s="104"/>
      <c r="M6" s="102"/>
      <c r="N6" s="102"/>
      <c r="P6" s="102"/>
      <c r="Q6" s="102"/>
    </row>
    <row r="7" spans="1:20" s="88" customFormat="1" ht="22.95" customHeight="1" x14ac:dyDescent="0.4">
      <c r="A7" s="89"/>
      <c r="B7" s="90"/>
      <c r="C7" s="90"/>
      <c r="D7" s="90"/>
      <c r="E7" s="90"/>
      <c r="F7" s="90"/>
      <c r="G7" s="90"/>
      <c r="H7" s="90"/>
      <c r="I7" s="90"/>
      <c r="J7" s="90"/>
      <c r="M7" s="90"/>
      <c r="N7" s="90"/>
      <c r="O7" s="90"/>
      <c r="P7" s="90"/>
      <c r="Q7" s="89"/>
    </row>
    <row r="8" spans="1:20" s="88" customFormat="1" ht="22.95" customHeight="1" x14ac:dyDescent="0.4">
      <c r="A8" s="89"/>
      <c r="B8" s="179" t="s">
        <v>142</v>
      </c>
      <c r="C8" s="179"/>
      <c r="D8" s="168"/>
      <c r="E8" s="168" t="s">
        <v>118</v>
      </c>
      <c r="F8" s="168"/>
      <c r="G8" s="168"/>
      <c r="H8" s="168"/>
      <c r="I8" s="168"/>
      <c r="J8" s="168"/>
      <c r="K8" s="100"/>
      <c r="L8" s="100"/>
      <c r="M8" s="168"/>
      <c r="N8" s="180" t="s">
        <v>116</v>
      </c>
      <c r="O8" s="180"/>
      <c r="P8" s="90"/>
      <c r="Q8" s="89"/>
    </row>
    <row r="9" spans="1:20" s="88" customFormat="1" ht="22.95" customHeight="1" x14ac:dyDescent="0.4">
      <c r="A9" s="89"/>
      <c r="B9" s="179"/>
      <c r="C9" s="179"/>
      <c r="D9" s="168"/>
      <c r="E9" s="168" t="s">
        <v>117</v>
      </c>
      <c r="F9" s="168"/>
      <c r="G9" s="168"/>
      <c r="H9" s="168"/>
      <c r="I9" s="168"/>
      <c r="J9" s="168"/>
      <c r="K9" s="100"/>
      <c r="L9" s="100"/>
      <c r="M9" s="168"/>
      <c r="P9" s="90"/>
      <c r="Q9" s="89"/>
    </row>
    <row r="10" spans="1:20" s="88" customFormat="1" ht="22.95" customHeight="1" x14ac:dyDescent="0.4">
      <c r="A10" s="89"/>
      <c r="B10" s="169"/>
      <c r="C10" s="169"/>
      <c r="D10" s="168"/>
      <c r="E10" s="168" t="s">
        <v>115</v>
      </c>
      <c r="F10" s="168"/>
      <c r="G10" s="168"/>
      <c r="H10" s="168"/>
      <c r="I10" s="168"/>
      <c r="J10" s="168"/>
      <c r="K10" s="168"/>
      <c r="L10" s="168"/>
      <c r="M10" s="168"/>
      <c r="O10" s="90"/>
      <c r="P10" s="90"/>
      <c r="Q10" s="89"/>
    </row>
    <row r="11" spans="1:20" s="88" customFormat="1" ht="22.95" customHeight="1" x14ac:dyDescent="0.4">
      <c r="A11" s="89"/>
      <c r="B11" s="169"/>
      <c r="C11" s="169"/>
      <c r="D11" s="168"/>
      <c r="E11" s="168"/>
      <c r="F11" s="168"/>
      <c r="G11" s="168"/>
      <c r="H11" s="168"/>
      <c r="I11" s="168"/>
      <c r="J11" s="168"/>
      <c r="K11" s="168"/>
      <c r="L11" s="168"/>
      <c r="M11" s="168"/>
      <c r="O11" s="90"/>
      <c r="P11" s="90"/>
      <c r="Q11" s="89"/>
    </row>
    <row r="12" spans="1:20" s="88" customFormat="1" ht="18.600000000000001" customHeight="1" x14ac:dyDescent="0.4">
      <c r="A12" s="89"/>
      <c r="B12" s="170" t="s">
        <v>143</v>
      </c>
      <c r="C12" s="170"/>
      <c r="D12" s="170"/>
      <c r="E12" s="171" t="s">
        <v>144</v>
      </c>
      <c r="F12" s="168"/>
      <c r="G12" s="168"/>
      <c r="H12" s="168"/>
      <c r="I12" s="168"/>
      <c r="J12" s="168"/>
      <c r="K12" s="168"/>
      <c r="L12" s="168"/>
      <c r="M12" s="168"/>
      <c r="N12" s="172" t="s">
        <v>145</v>
      </c>
      <c r="O12" s="173"/>
      <c r="P12" s="173"/>
      <c r="Q12" s="89"/>
    </row>
    <row r="13" spans="1:20" s="88" customFormat="1" ht="18.600000000000001" x14ac:dyDescent="0.4">
      <c r="A13" s="89"/>
      <c r="B13" s="174"/>
      <c r="C13" s="169"/>
      <c r="D13" s="168"/>
      <c r="E13" s="171" t="s">
        <v>146</v>
      </c>
      <c r="F13" s="168"/>
      <c r="G13" s="168"/>
      <c r="H13" s="168"/>
      <c r="I13" s="168"/>
      <c r="J13" s="168"/>
      <c r="K13" s="168"/>
      <c r="L13" s="168"/>
      <c r="M13" s="168"/>
      <c r="N13" s="175"/>
      <c r="O13" s="90"/>
      <c r="P13" s="90"/>
      <c r="Q13" s="89"/>
    </row>
    <row r="14" spans="1:20" s="88" customFormat="1" ht="18.600000000000001" x14ac:dyDescent="0.4">
      <c r="A14" s="89"/>
      <c r="B14" s="174"/>
      <c r="C14" s="169"/>
      <c r="D14" s="168"/>
      <c r="E14" s="171" t="s">
        <v>147</v>
      </c>
      <c r="F14" s="168"/>
      <c r="G14" s="168"/>
      <c r="H14" s="168"/>
      <c r="I14" s="168"/>
      <c r="J14" s="168"/>
      <c r="K14" s="168"/>
      <c r="L14" s="168"/>
      <c r="M14" s="168"/>
      <c r="N14" s="175"/>
      <c r="O14" s="90"/>
      <c r="P14" s="90"/>
      <c r="Q14" s="89"/>
    </row>
    <row r="15" spans="1:20" s="88" customFormat="1" ht="18.600000000000001" x14ac:dyDescent="0.4">
      <c r="A15" s="89"/>
      <c r="B15" s="91"/>
      <c r="C15" s="91"/>
      <c r="D15" s="90"/>
      <c r="E15" s="90"/>
      <c r="F15" s="90"/>
      <c r="G15" s="90"/>
      <c r="H15" s="90"/>
      <c r="I15" s="90"/>
      <c r="J15" s="90"/>
      <c r="K15" s="90"/>
      <c r="L15" s="90"/>
      <c r="M15" s="90"/>
      <c r="O15" s="90"/>
      <c r="P15" s="90"/>
      <c r="Q15" s="89"/>
    </row>
    <row r="16" spans="1:20" s="110" customFormat="1" ht="16.8" x14ac:dyDescent="0.35">
      <c r="A16" s="105"/>
      <c r="B16" s="106" t="s">
        <v>124</v>
      </c>
      <c r="C16" s="106"/>
      <c r="D16" s="106"/>
      <c r="E16" s="106" t="s">
        <v>125</v>
      </c>
      <c r="F16" s="106"/>
      <c r="G16" s="106"/>
      <c r="H16" s="106"/>
      <c r="I16" s="107"/>
      <c r="J16" s="107"/>
      <c r="K16" s="107"/>
      <c r="L16" s="107"/>
      <c r="M16" s="107"/>
      <c r="N16" s="108" t="s">
        <v>126</v>
      </c>
      <c r="O16" s="107"/>
      <c r="P16" s="109"/>
      <c r="Q16" s="105"/>
      <c r="R16" s="109"/>
      <c r="S16" s="109"/>
      <c r="T16" s="109"/>
    </row>
    <row r="17" spans="1:40" s="110" customFormat="1" ht="16.8" x14ac:dyDescent="0.35">
      <c r="A17" s="111"/>
      <c r="B17" s="106"/>
      <c r="C17" s="106"/>
      <c r="D17" s="106"/>
      <c r="E17" s="106" t="s">
        <v>127</v>
      </c>
      <c r="F17" s="106"/>
      <c r="G17" s="106"/>
      <c r="H17" s="106"/>
      <c r="I17" s="106"/>
      <c r="J17" s="106"/>
      <c r="K17" s="106"/>
      <c r="L17" s="106"/>
      <c r="M17" s="106"/>
      <c r="N17" s="106"/>
      <c r="O17" s="106"/>
      <c r="P17" s="111"/>
      <c r="Q17" s="111"/>
      <c r="R17" s="112"/>
      <c r="S17" s="109"/>
      <c r="T17" s="109"/>
      <c r="U17" s="109"/>
      <c r="V17" s="109"/>
      <c r="W17" s="109"/>
      <c r="X17" s="109"/>
      <c r="Y17" s="109"/>
      <c r="Z17" s="109"/>
      <c r="AA17" s="109"/>
      <c r="AB17" s="109"/>
      <c r="AC17" s="109"/>
      <c r="AD17" s="109"/>
      <c r="AE17" s="109"/>
      <c r="AF17" s="109"/>
      <c r="AG17" s="109"/>
      <c r="AH17" s="109"/>
      <c r="AI17" s="109"/>
      <c r="AJ17" s="109"/>
      <c r="AK17" s="109"/>
      <c r="AL17" s="109"/>
      <c r="AM17" s="109"/>
      <c r="AN17" s="109"/>
    </row>
    <row r="18" spans="1:40" s="110" customFormat="1" ht="16.8" x14ac:dyDescent="0.35">
      <c r="A18" s="109"/>
      <c r="B18" s="106"/>
      <c r="C18" s="106"/>
      <c r="D18" s="106"/>
      <c r="E18" s="106" t="s">
        <v>128</v>
      </c>
      <c r="F18" s="106"/>
      <c r="G18" s="106"/>
      <c r="H18" s="106"/>
      <c r="I18" s="106"/>
      <c r="J18" s="106"/>
      <c r="K18" s="106"/>
      <c r="L18" s="106"/>
      <c r="M18" s="106"/>
      <c r="N18" s="113"/>
      <c r="O18" s="106"/>
      <c r="P18" s="111"/>
      <c r="Q18" s="111"/>
      <c r="R18" s="112"/>
      <c r="S18" s="109"/>
      <c r="T18" s="109"/>
      <c r="U18" s="109"/>
      <c r="V18" s="109"/>
      <c r="W18" s="109"/>
      <c r="X18" s="109"/>
      <c r="Y18" s="109"/>
      <c r="Z18" s="109"/>
      <c r="AA18" s="109"/>
      <c r="AB18" s="109"/>
      <c r="AC18" s="109"/>
      <c r="AD18" s="109"/>
      <c r="AE18" s="109"/>
      <c r="AF18" s="109"/>
      <c r="AG18" s="109"/>
      <c r="AH18" s="109"/>
      <c r="AI18" s="109"/>
      <c r="AJ18" s="109"/>
      <c r="AK18" s="109"/>
      <c r="AL18" s="109"/>
      <c r="AM18" s="109"/>
      <c r="AN18" s="109"/>
    </row>
    <row r="19" spans="1:40" s="88" customFormat="1" ht="18.600000000000001" x14ac:dyDescent="0.4">
      <c r="A19" s="89"/>
      <c r="K19" s="90"/>
      <c r="L19" s="90"/>
      <c r="M19" s="90"/>
      <c r="O19" s="90"/>
      <c r="P19" s="90"/>
      <c r="Q19" s="89"/>
    </row>
    <row r="20" spans="1:40" s="93" customFormat="1" ht="18.600000000000001" x14ac:dyDescent="0.4">
      <c r="A20" s="92"/>
      <c r="B20" s="92"/>
      <c r="C20" s="94" t="s">
        <v>131</v>
      </c>
      <c r="D20" s="94"/>
      <c r="E20" s="94"/>
      <c r="F20" s="94"/>
      <c r="G20" s="94"/>
      <c r="H20" s="94"/>
      <c r="I20" s="94"/>
      <c r="J20" s="94"/>
      <c r="K20" s="94"/>
      <c r="M20" s="92"/>
      <c r="N20" s="92"/>
      <c r="O20" s="92"/>
      <c r="P20" s="92"/>
    </row>
    <row r="21" spans="1:40" s="88" customFormat="1" x14ac:dyDescent="0.3"/>
    <row r="22" spans="1:40" s="88" customFormat="1" x14ac:dyDescent="0.3"/>
    <row r="23" spans="1:40" s="88" customFormat="1" x14ac:dyDescent="0.3"/>
    <row r="24" spans="1:40" s="88" customFormat="1" x14ac:dyDescent="0.3"/>
    <row r="25" spans="1:40" s="88" customFormat="1" x14ac:dyDescent="0.3"/>
    <row r="26" spans="1:40" s="88" customFormat="1" x14ac:dyDescent="0.3"/>
    <row r="27" spans="1:40" s="88" customFormat="1" x14ac:dyDescent="0.3"/>
    <row r="28" spans="1:40" s="88" customFormat="1" x14ac:dyDescent="0.3"/>
    <row r="29" spans="1:40" s="88" customFormat="1" x14ac:dyDescent="0.3"/>
    <row r="30" spans="1:40" s="88" customFormat="1" x14ac:dyDescent="0.3"/>
    <row r="31" spans="1:40" s="88" customFormat="1" x14ac:dyDescent="0.3"/>
    <row r="32" spans="1:40" s="88" customFormat="1" x14ac:dyDescent="0.3"/>
    <row r="33" s="88" customFormat="1" x14ac:dyDescent="0.3"/>
    <row r="34" s="88" customFormat="1" x14ac:dyDescent="0.3"/>
    <row r="35" s="88" customFormat="1" x14ac:dyDescent="0.3"/>
    <row r="36" s="88" customFormat="1" x14ac:dyDescent="0.3"/>
    <row r="37" s="88" customFormat="1" x14ac:dyDescent="0.3"/>
    <row r="38" s="88" customFormat="1" x14ac:dyDescent="0.3"/>
    <row r="39" s="88" customFormat="1" x14ac:dyDescent="0.3"/>
    <row r="40" s="88" customFormat="1" x14ac:dyDescent="0.3"/>
    <row r="41" s="88" customFormat="1" x14ac:dyDescent="0.3"/>
    <row r="42" s="88" customFormat="1" x14ac:dyDescent="0.3"/>
    <row r="43" s="88" customFormat="1" x14ac:dyDescent="0.3"/>
    <row r="44" s="88" customFormat="1" x14ac:dyDescent="0.3"/>
    <row r="45" s="88" customFormat="1" x14ac:dyDescent="0.3"/>
    <row r="46" s="88" customFormat="1" x14ac:dyDescent="0.3"/>
    <row r="47" s="88" customFormat="1" x14ac:dyDescent="0.3"/>
    <row r="48" s="88" customFormat="1" x14ac:dyDescent="0.3"/>
    <row r="49" s="88" customFormat="1" x14ac:dyDescent="0.3"/>
    <row r="50" s="88" customFormat="1" x14ac:dyDescent="0.3"/>
    <row r="51" s="88" customFormat="1" x14ac:dyDescent="0.3"/>
    <row r="52" s="88" customFormat="1" x14ac:dyDescent="0.3"/>
  </sheetData>
  <mergeCells count="5">
    <mergeCell ref="B4:C5"/>
    <mergeCell ref="B2:L2"/>
    <mergeCell ref="A1:P1"/>
    <mergeCell ref="B8:C9"/>
    <mergeCell ref="N8:O8"/>
  </mergeCells>
  <hyperlinks>
    <hyperlink ref="N16" r:id="rId1"/>
    <hyperlink ref="N8" r:id="rId2"/>
  </hyperlinks>
  <pageMargins left="0.75" right="0.75" top="1" bottom="1" header="0.5" footer="0.5"/>
  <pageSetup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CC"/>
  </sheetPr>
  <dimension ref="B1:BK77"/>
  <sheetViews>
    <sheetView zoomScale="76" zoomScaleNormal="76" workbookViewId="0">
      <selection activeCell="AB35" sqref="AB35"/>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101</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(B12^2)-0.5</f>
        <v>6.25E-2</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(B13^2)-0.5</f>
        <v>8.5224999999999995E-2</v>
      </c>
      <c r="D13" s="13">
        <f t="shared" ref="D13:D20" si="15">((C13-C$12)/C$12)*100</f>
        <v>36.359999999999992</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0.10840000000000005</v>
      </c>
      <c r="D14" s="13">
        <f t="shared" si="15"/>
        <v>73.440000000000083</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0.13202500000000006</v>
      </c>
      <c r="D15" s="13">
        <f t="shared" si="15"/>
        <v>111.24000000000009</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0.15610000000000013</v>
      </c>
      <c r="D16" s="13">
        <f t="shared" si="15"/>
        <v>149.76000000000022</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0.18062499999999992</v>
      </c>
      <c r="D17" s="13">
        <f t="shared" si="15"/>
        <v>188.99999999999989</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0.20559999999999989</v>
      </c>
      <c r="D18" s="13">
        <f t="shared" si="15"/>
        <v>228.95999999999984</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0.23102499999999992</v>
      </c>
      <c r="D19" s="13">
        <f t="shared" si="15"/>
        <v>269.63999999999987</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0.25690000000000002</v>
      </c>
      <c r="D20" s="15">
        <f t="shared" si="15"/>
        <v>311.04000000000002</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x^.5</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 t="shared" ref="C35:C43" si="16">(B35^2)-0.5</f>
        <v>6.25E-2</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si="16"/>
        <v>8.5224999999999995E-2</v>
      </c>
      <c r="D36" s="56">
        <f t="shared" ref="D36:D43" si="17">((C36-C$12)/C$12)*100</f>
        <v>36.359999999999992</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0.10840000000000005</v>
      </c>
      <c r="D37" s="56">
        <f t="shared" si="17"/>
        <v>73.440000000000083</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0.13202500000000006</v>
      </c>
      <c r="D38" s="56">
        <f t="shared" si="17"/>
        <v>111.24000000000009</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0.15610000000000013</v>
      </c>
      <c r="D39" s="56">
        <f t="shared" si="17"/>
        <v>149.76000000000022</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0.18062500000000015</v>
      </c>
      <c r="D40" s="56">
        <f t="shared" si="17"/>
        <v>189.00000000000023</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0.20560000000000012</v>
      </c>
      <c r="D41" s="56">
        <f t="shared" si="17"/>
        <v>228.96000000000018</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0.23102500000000015</v>
      </c>
      <c r="D42" s="56">
        <f t="shared" si="17"/>
        <v>269.64000000000021</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0.2568999999999998</v>
      </c>
      <c r="D43" s="62">
        <f t="shared" si="17"/>
        <v>311.03999999999968</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6600"/>
  </sheetPr>
  <dimension ref="B1:BK77"/>
  <sheetViews>
    <sheetView zoomScale="76" zoomScaleNormal="76" workbookViewId="0">
      <selection activeCell="V53" sqref="V53"/>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102</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(10^B12)</f>
        <v>5.6234132519034921</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(10^B13)</f>
        <v>5.8210321777087159</v>
      </c>
      <c r="D13" s="13">
        <f t="shared" ref="D13:D20" si="15">((C13-C$12)/C$12)*100</f>
        <v>3.5142166679343911</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6.0255958607435796</v>
      </c>
      <c r="D14" s="13">
        <f t="shared" si="15"/>
        <v>7.1519305237606554</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6.2373483548241939</v>
      </c>
      <c r="D15" s="13">
        <f t="shared" si="15"/>
        <v>10.917481526240108</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6.4565422903465572</v>
      </c>
      <c r="D16" s="13">
        <f t="shared" si="15"/>
        <v>14.815362149688285</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6.6834391756861464</v>
      </c>
      <c r="D17" s="13">
        <f t="shared" si="15"/>
        <v>18.850222743701821</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6.9183097091893666</v>
      </c>
      <c r="D18" s="13">
        <f t="shared" si="15"/>
        <v>23.026877081238155</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7.1614341021290207</v>
      </c>
      <c r="D19" s="13">
        <f t="shared" si="15"/>
        <v>27.350308101666148</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7.4131024130091765</v>
      </c>
      <c r="D20" s="15">
        <f t="shared" si="15"/>
        <v>31.825673855640709</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(x+.5)^.5</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(10^B35)</f>
        <v>5.6234132519034921</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ref="C36:C43" si="16">(10^B36)</f>
        <v>5.8210321777087159</v>
      </c>
      <c r="D36" s="56">
        <f t="shared" ref="D36:D43" si="17">((C36-C$12)/C$12)*100</f>
        <v>3.5142166679343911</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6.0255958607435796</v>
      </c>
      <c r="D37" s="56">
        <f t="shared" si="17"/>
        <v>7.1519305237606554</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6.2373483548241939</v>
      </c>
      <c r="D38" s="56">
        <f t="shared" si="17"/>
        <v>10.917481526240108</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6.4565422903465572</v>
      </c>
      <c r="D39" s="56">
        <f t="shared" si="17"/>
        <v>14.815362149688285</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6.6834391756861482</v>
      </c>
      <c r="D40" s="56">
        <f t="shared" si="17"/>
        <v>18.850222743701856</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6.9183097091893675</v>
      </c>
      <c r="D41" s="56">
        <f t="shared" si="17"/>
        <v>23.026877081238172</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7.1614341021290233</v>
      </c>
      <c r="D42" s="56">
        <f t="shared" si="17"/>
        <v>27.350308101666194</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7.4131024130091765</v>
      </c>
      <c r="D43" s="62">
        <f t="shared" si="17"/>
        <v>31.825673855640709</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2060"/>
  </sheetPr>
  <dimension ref="B1:BK77"/>
  <sheetViews>
    <sheetView zoomScale="76" zoomScaleNormal="76" workbookViewId="0">
      <selection activeCell="O14" sqref="O14"/>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108</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ht="29.4" customHeigh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158">
        <f>(SIN((B12*PI())/180))^2</f>
        <v>1.7133751222135998E-4</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158">
        <f t="shared" ref="C13:C20" si="14">(SIN((B13*PI())/180))^2</f>
        <v>1.7825913638098547E-4</v>
      </c>
      <c r="D13" s="13">
        <f t="shared" ref="D13:D20" si="15">((C13-C$12)/C$12)*100</f>
        <v>4.0397599275767968</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158">
        <f t="shared" si="14"/>
        <v>1.8531778950563004E-4</v>
      </c>
      <c r="D14" s="13">
        <f t="shared" si="15"/>
        <v>8.1594958996534288</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158">
        <f t="shared" si="14"/>
        <v>1.9251346966012389E-4</v>
      </c>
      <c r="D15" s="13">
        <f t="shared" si="15"/>
        <v>12.359206786780923</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158">
        <f t="shared" si="14"/>
        <v>1.9984617487173046E-4</v>
      </c>
      <c r="D16" s="13">
        <f t="shared" si="15"/>
        <v>16.638891437584686</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158">
        <f t="shared" si="14"/>
        <v>2.0731590313014696E-4</v>
      </c>
      <c r="D17" s="13">
        <f t="shared" si="15"/>
        <v>20.998548678764873</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158">
        <f t="shared" si="14"/>
        <v>2.149226523875052E-4</v>
      </c>
      <c r="D18" s="13">
        <f t="shared" si="15"/>
        <v>25.438177315096809</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158">
        <f t="shared" si="14"/>
        <v>2.2266642055837166E-4</v>
      </c>
      <c r="D19" s="13">
        <f t="shared" si="15"/>
        <v>29.957776129431103</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159">
        <f t="shared" si="14"/>
        <v>2.3054720551974836E-4</v>
      </c>
      <c r="D20" s="15">
        <f t="shared" si="15"/>
        <v>34.557343882694092</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Arcsin(Root(x)) degrees</v>
      </c>
      <c r="D33" s="237" t="s">
        <v>21</v>
      </c>
      <c r="E33" s="215" t="s">
        <v>20</v>
      </c>
      <c r="F33" s="216"/>
      <c r="G33" s="216"/>
      <c r="H33" s="216"/>
      <c r="I33" s="216"/>
      <c r="J33" s="216"/>
      <c r="K33" s="216"/>
      <c r="L33" s="216"/>
      <c r="M33" s="216"/>
      <c r="N33" s="217"/>
    </row>
    <row r="34" spans="2:14" s="17" customFormat="1" ht="32.4" customHeigh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156">
        <f t="shared" ref="C35:C43" si="16">(SIN((B35*PI())/180))^2</f>
        <v>1.7133751222135998E-4</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156">
        <f t="shared" si="16"/>
        <v>1.7825913638098547E-4</v>
      </c>
      <c r="D36" s="56">
        <f t="shared" ref="D36:D43" si="17">((C36-C$12)/C$12)*100</f>
        <v>4.0397599275767968</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156">
        <f t="shared" si="16"/>
        <v>1.8531778950563004E-4</v>
      </c>
      <c r="D37" s="56">
        <f t="shared" si="17"/>
        <v>8.1594958996534288</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156">
        <f t="shared" si="16"/>
        <v>1.9251346966012389E-4</v>
      </c>
      <c r="D38" s="56">
        <f t="shared" si="17"/>
        <v>12.359206786780923</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156">
        <f t="shared" si="16"/>
        <v>1.9984617487173046E-4</v>
      </c>
      <c r="D39" s="56">
        <f t="shared" si="17"/>
        <v>16.638891437584686</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156">
        <f t="shared" si="16"/>
        <v>2.0731590313014696E-4</v>
      </c>
      <c r="D40" s="56">
        <f t="shared" si="17"/>
        <v>20.998548678764873</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156">
        <f t="shared" si="16"/>
        <v>2.1492265238750525E-4</v>
      </c>
      <c r="D41" s="56">
        <f t="shared" si="17"/>
        <v>25.438177315096844</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156">
        <f t="shared" si="16"/>
        <v>2.2266642055837171E-4</v>
      </c>
      <c r="D42" s="56">
        <f t="shared" si="17"/>
        <v>29.957776129431135</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157">
        <f t="shared" si="16"/>
        <v>2.3054720551974825E-4</v>
      </c>
      <c r="D43" s="62">
        <f t="shared" si="17"/>
        <v>34.557343882694028</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6"/>
  </sheetPr>
  <dimension ref="B1:BK77"/>
  <sheetViews>
    <sheetView zoomScale="76" zoomScaleNormal="76" workbookViewId="0">
      <selection activeCell="O46" sqref="O46"/>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109</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ht="30" customHeigh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(SIN(B12))^2</f>
        <v>0.46463139916614848</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(SIN(B13))^2</f>
        <v>0.47960749437920452</v>
      </c>
      <c r="D13" s="13">
        <f t="shared" ref="D13:D20" si="15">((C13-C$12)/C$12)*100</f>
        <v>3.2232206518829583</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0.49460194147086622</v>
      </c>
      <c r="D14" s="13">
        <f t="shared" si="15"/>
        <v>6.4503910752705105</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0.50960124645084637</v>
      </c>
      <c r="D15" s="13">
        <f t="shared" si="15"/>
        <v>9.6786070346091755</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0.52459191095708535</v>
      </c>
      <c r="D16" s="13">
        <f t="shared" si="15"/>
        <v>12.904963353433516</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0.53956044440336703</v>
      </c>
      <c r="D17" s="13">
        <f t="shared" si="15"/>
        <v>16.126556528829109</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0.55449337611993554</v>
      </c>
      <c r="D18" s="13">
        <f t="shared" si="15"/>
        <v>19.340487344389125</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0.56937726747618878</v>
      </c>
      <c r="D19" s="13">
        <f t="shared" si="15"/>
        <v>22.543863479313416</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0.58419872397453854</v>
      </c>
      <c r="D20" s="15">
        <f t="shared" si="15"/>
        <v>25.733802111301941</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Arcsin(Root(x)) radians</v>
      </c>
      <c r="D33" s="237" t="s">
        <v>21</v>
      </c>
      <c r="E33" s="215" t="s">
        <v>20</v>
      </c>
      <c r="F33" s="216"/>
      <c r="G33" s="216"/>
      <c r="H33" s="216"/>
      <c r="I33" s="216"/>
      <c r="J33" s="216"/>
      <c r="K33" s="216"/>
      <c r="L33" s="216"/>
      <c r="M33" s="216"/>
      <c r="N33" s="217"/>
    </row>
    <row r="34" spans="2:14" s="17" customFormat="1" ht="30" customHeigh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 t="shared" ref="C35:C43" si="16">(SIN(B35))^2</f>
        <v>0.46463139916614848</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si="16"/>
        <v>0.47960749437920452</v>
      </c>
      <c r="D36" s="56">
        <f t="shared" ref="D36:D43" si="17">((C36-C$12)/C$12)*100</f>
        <v>3.2232206518829583</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0.49460194147086622</v>
      </c>
      <c r="D37" s="56">
        <f t="shared" si="17"/>
        <v>6.4503910752705105</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0.50960124645084637</v>
      </c>
      <c r="D38" s="56">
        <f t="shared" si="17"/>
        <v>9.6786070346091755</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0.52459191095708535</v>
      </c>
      <c r="D39" s="56">
        <f t="shared" si="17"/>
        <v>12.904963353433516</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0.53956044440336703</v>
      </c>
      <c r="D40" s="56">
        <f t="shared" si="17"/>
        <v>16.126556528829109</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0.55449337611993577</v>
      </c>
      <c r="D41" s="56">
        <f t="shared" si="17"/>
        <v>19.340487344389171</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0.56937726747618878</v>
      </c>
      <c r="D42" s="56">
        <f t="shared" si="17"/>
        <v>22.543863479313416</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0.58419872397453831</v>
      </c>
      <c r="D43" s="62">
        <f t="shared" si="17"/>
        <v>25.733802111301891</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7" tint="-0.249977111117893"/>
  </sheetPr>
  <dimension ref="B1:BK77"/>
  <sheetViews>
    <sheetView zoomScale="76" zoomScaleNormal="76" workbookViewId="0">
      <selection activeCell="V55" sqref="V55"/>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110</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 t="shared" ref="C12:C20" si="14">EXP(B12)/(1+EXP(B12))</f>
        <v>0.67917869917539297</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si="14"/>
        <v>0.68243830219306478</v>
      </c>
      <c r="D13" s="13">
        <f t="shared" ref="D13:D20" si="15">((C13-C$12)/C$12)*100</f>
        <v>0.47993304584336488</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0.68568011393825379</v>
      </c>
      <c r="D14" s="13">
        <f t="shared" si="15"/>
        <v>0.95724656423329169</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0.68890391797695472</v>
      </c>
      <c r="D15" s="13">
        <f t="shared" si="15"/>
        <v>1.4319086881507563</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0.69210950430178819</v>
      </c>
      <c r="D16" s="13">
        <f t="shared" si="15"/>
        <v>1.9038884968116367</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0.6952966693475654</v>
      </c>
      <c r="D17" s="13">
        <f t="shared" si="15"/>
        <v>2.3731560179584013</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0.69846521600253875</v>
      </c>
      <c r="D18" s="13">
        <f t="shared" si="15"/>
        <v>2.8396822295166193</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0.70161495361540072</v>
      </c>
      <c r="D19" s="13">
        <f t="shared" si="15"/>
        <v>3.3034390606254482</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0.70474569799809106</v>
      </c>
      <c r="D20" s="15">
        <f t="shared" si="15"/>
        <v>3.7643993920509558</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ln[x/(1-x)]</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83">
        <f t="shared" ref="C35:C43" si="16">EXP(B35)/(1+EXP(B35))</f>
        <v>0.67917869917539297</v>
      </c>
      <c r="D35" s="83">
        <f>((C35-C$12)/C$12)*100</f>
        <v>0</v>
      </c>
      <c r="E35" s="83">
        <f>'INPUTS &amp; Notes '!BV19</f>
        <v>5.0000000000000044E-2</v>
      </c>
      <c r="F35" s="83">
        <f>'INPUTS &amp; Notes '!BW19</f>
        <v>5.0000000000000072E-2</v>
      </c>
      <c r="G35" s="83">
        <f>'INPUTS &amp; Notes '!BX19</f>
        <v>5.0000000000000031E-2</v>
      </c>
      <c r="H35" s="83">
        <f>'INPUTS &amp; Notes '!BY19</f>
        <v>5.0000000000000017E-2</v>
      </c>
      <c r="I35" s="83">
        <f>'INPUTS &amp; Notes '!BZ19</f>
        <v>5.0000000000000065E-2</v>
      </c>
      <c r="J35" s="83">
        <f>'INPUTS &amp; Notes '!CA19</f>
        <v>5.0000000000000225E-2</v>
      </c>
      <c r="K35" s="83">
        <f>'INPUTS &amp; Notes '!CB19</f>
        <v>4.9999999999999878E-2</v>
      </c>
      <c r="L35" s="83">
        <f>'INPUTS &amp; Notes '!CC19</f>
        <v>4.999999999999985E-2</v>
      </c>
      <c r="M35" s="83">
        <f>'INPUTS &amp; Notes '!CD19</f>
        <v>0.05</v>
      </c>
      <c r="N35" s="60">
        <f>'INPUTS &amp; Notes '!CE19</f>
        <v>5.0000000000000044E-2</v>
      </c>
    </row>
    <row r="36" spans="2:14" s="17" customFormat="1" x14ac:dyDescent="0.3">
      <c r="B36" s="59">
        <f>'INPUTS &amp; Notes '!BX7</f>
        <v>0.76500000000000001</v>
      </c>
      <c r="C36" s="83">
        <f t="shared" si="16"/>
        <v>0.68243830219306478</v>
      </c>
      <c r="D36" s="83">
        <f t="shared" ref="D36:D43" si="17">((C36-C$12)/C$12)*100</f>
        <v>0.47993304584336488</v>
      </c>
      <c r="E36" s="83">
        <f>'INPUTS &amp; Notes '!BV20</f>
        <v>5.1722182954372253E-2</v>
      </c>
      <c r="F36" s="83">
        <f>'INPUTS &amp; Notes '!BW20</f>
        <v>7.6130031579926677E-2</v>
      </c>
      <c r="G36" s="83">
        <f>'INPUTS &amp; Notes '!BX20</f>
        <v>0.10720843929718261</v>
      </c>
      <c r="H36" s="83">
        <f>'INPUTS &amp; Notes '!BY20</f>
        <v>0.13932888196106907</v>
      </c>
      <c r="I36" s="83">
        <f>'INPUTS &amp; Notes '!BZ20</f>
        <v>0.17172507524254116</v>
      </c>
      <c r="J36" s="83">
        <f>'INPUTS &amp; Notes '!CA20</f>
        <v>0.20411411045158326</v>
      </c>
      <c r="K36" s="83">
        <f>'INPUTS &amp; Notes '!CB20</f>
        <v>0.23631530449692617</v>
      </c>
      <c r="L36" s="83">
        <f>'INPUTS &amp; Notes '!CC20</f>
        <v>0.268187497748267</v>
      </c>
      <c r="M36" s="83">
        <f>'INPUTS &amp; Notes '!CD20</f>
        <v>0.29961329064578301</v>
      </c>
      <c r="N36" s="60">
        <f>'INPUTS &amp; Notes '!CE20</f>
        <v>0.33049343880888604</v>
      </c>
    </row>
    <row r="37" spans="2:14" s="17" customFormat="1" x14ac:dyDescent="0.3">
      <c r="B37" s="59">
        <f>'INPUTS &amp; Notes '!BX8</f>
        <v>0.78</v>
      </c>
      <c r="C37" s="83">
        <f t="shared" si="16"/>
        <v>0.68568011393825379</v>
      </c>
      <c r="D37" s="83">
        <f t="shared" si="17"/>
        <v>0.95724656423329169</v>
      </c>
      <c r="E37" s="83">
        <f>'INPUTS &amp; Notes '!BV21</f>
        <v>5.7253034994964501E-2</v>
      </c>
      <c r="F37" s="83">
        <f>'INPUTS &amp; Notes '!BW21</f>
        <v>0.17495706256817717</v>
      </c>
      <c r="G37" s="83">
        <f>'INPUTS &amp; Notes '!BX21</f>
        <v>0.31661987792904694</v>
      </c>
      <c r="H37" s="83">
        <f>'INPUTS &amp; Notes '!BY21</f>
        <v>0.44396730240910753</v>
      </c>
      <c r="I37" s="83">
        <f>'INPUTS &amp; Notes '!BZ21</f>
        <v>0.55320043419699505</v>
      </c>
      <c r="J37" s="83">
        <f>'INPUTS &amp; Notes '!CA21</f>
        <v>0.64468436764151282</v>
      </c>
      <c r="K37" s="83">
        <f>'INPUTS &amp; Notes '!CB21</f>
        <v>0.71996831181274246</v>
      </c>
      <c r="L37" s="83">
        <f>'INPUTS &amp; Notes '!CC21</f>
        <v>0.781045381660881</v>
      </c>
      <c r="M37" s="83">
        <f>'INPUTS &amp; Notes '!CD21</f>
        <v>0.83000754639332486</v>
      </c>
      <c r="N37" s="60">
        <f>'INPUTS &amp; Notes '!CE21</f>
        <v>0.86885725549236137</v>
      </c>
    </row>
    <row r="38" spans="2:14" s="17" customFormat="1" x14ac:dyDescent="0.3">
      <c r="B38" s="59">
        <f>'INPUTS &amp; Notes '!BX9</f>
        <v>0.79500000000000004</v>
      </c>
      <c r="C38" s="83">
        <f t="shared" si="16"/>
        <v>0.68890391797695472</v>
      </c>
      <c r="D38" s="83">
        <f t="shared" si="17"/>
        <v>1.4319086881507563</v>
      </c>
      <c r="E38" s="83">
        <f>'INPUTS &amp; Notes '!BV22</f>
        <v>6.7829720070390787E-2</v>
      </c>
      <c r="F38" s="83">
        <f>'INPUTS &amp; Notes '!BW22</f>
        <v>0.37980305697912281</v>
      </c>
      <c r="G38" s="83">
        <f>'INPUTS &amp; Notes '!BX22</f>
        <v>0.64077608734391889</v>
      </c>
      <c r="H38" s="83">
        <f>'INPUTS &amp; Notes '!BY22</f>
        <v>0.79665882039797031</v>
      </c>
      <c r="I38" s="83">
        <f>'INPUTS &amp; Notes '!BZ22</f>
        <v>0.88692992716811359</v>
      </c>
      <c r="J38" s="83">
        <f>'INPUTS &amp; Notes '!CA22</f>
        <v>0.93811351102547003</v>
      </c>
      <c r="K38" s="83">
        <f>'INPUTS &amp; Notes '!CB22</f>
        <v>0.96659681996550029</v>
      </c>
      <c r="L38" s="83">
        <f>'INPUTS &amp; Notes '!CC22</f>
        <v>0.98219043110978299</v>
      </c>
      <c r="M38" s="83">
        <f>'INPUTS &amp; Notes '!CD22</f>
        <v>0.99060676066029607</v>
      </c>
      <c r="N38" s="60">
        <f>'INPUTS &amp; Notes '!CE22</f>
        <v>0.99509320872908957</v>
      </c>
    </row>
    <row r="39" spans="2:14" s="17" customFormat="1" x14ac:dyDescent="0.3">
      <c r="B39" s="59">
        <f>'INPUTS &amp; Notes '!BX10</f>
        <v>0.81</v>
      </c>
      <c r="C39" s="83">
        <f t="shared" si="16"/>
        <v>0.69210950430178819</v>
      </c>
      <c r="D39" s="83">
        <f t="shared" si="17"/>
        <v>1.9038884968116367</v>
      </c>
      <c r="E39" s="83">
        <f>'INPUTS &amp; Notes '!BV23</f>
        <v>8.607030151550224E-2</v>
      </c>
      <c r="F39" s="83">
        <f>'INPUTS &amp; Notes '!BW23</f>
        <v>0.64295372725842803</v>
      </c>
      <c r="G39" s="83">
        <f>'INPUTS &amp; Notes '!BX23</f>
        <v>0.87774142045214132</v>
      </c>
      <c r="H39" s="83">
        <f>'INPUTS &amp; Notes '!BY23</f>
        <v>0.95764143974233951</v>
      </c>
      <c r="I39" s="83">
        <f>'INPUTS &amp; Notes '!BZ23</f>
        <v>0.98545535997998701</v>
      </c>
      <c r="J39" s="83">
        <f>'INPUTS &amp; Notes '!CA23</f>
        <v>0.99507202295533115</v>
      </c>
      <c r="K39" s="83">
        <f>'INPUTS &amp; Notes '!CB23</f>
        <v>0.99835258775795055</v>
      </c>
      <c r="L39" s="83">
        <f>'INPUTS &amp; Notes '!CC23</f>
        <v>0.99945608377904127</v>
      </c>
      <c r="M39" s="83">
        <f>'INPUTS &amp; Notes '!CD23</f>
        <v>0.99982242942383759</v>
      </c>
      <c r="N39" s="60">
        <f>'INPUTS &amp; Notes '!CE23</f>
        <v>0.99994261371815729</v>
      </c>
    </row>
    <row r="40" spans="2:14" s="17" customFormat="1" x14ac:dyDescent="0.3">
      <c r="B40" s="59">
        <f>'INPUTS &amp; Notes '!BX11</f>
        <v>0.82500000000000007</v>
      </c>
      <c r="C40" s="83">
        <f t="shared" si="16"/>
        <v>0.6952966693475654</v>
      </c>
      <c r="D40" s="83">
        <f t="shared" si="17"/>
        <v>2.3731560179584013</v>
      </c>
      <c r="E40" s="83">
        <f>'INPUTS &amp; Notes '!BV24</f>
        <v>0.11707896771506028</v>
      </c>
      <c r="F40" s="83">
        <f>'INPUTS &amp; Notes '!BW24</f>
        <v>0.8414383611014794</v>
      </c>
      <c r="G40" s="83">
        <f>'INPUTS &amp; Notes '!BX24</f>
        <v>0.9690969638103617</v>
      </c>
      <c r="H40" s="83">
        <f>'INPUTS &amp; Notes '!BY24</f>
        <v>0.99364325904472783</v>
      </c>
      <c r="I40" s="83">
        <f>'INPUTS &amp; Notes '!BZ24</f>
        <v>0.99869096741957475</v>
      </c>
      <c r="J40" s="83">
        <f>'INPUTS &amp; Notes '!CA24</f>
        <v>0.99973296534290323</v>
      </c>
      <c r="K40" s="83">
        <f>'INPUTS &amp; Notes '!CB24</f>
        <v>0.9999461475608058</v>
      </c>
      <c r="L40" s="83">
        <f>'INPUTS &amp; Notes '!CC24</f>
        <v>0.99998926148056433</v>
      </c>
      <c r="M40" s="83">
        <f>'INPUTS &amp; Notes '!CD24</f>
        <v>0.99999788101420539</v>
      </c>
      <c r="N40" s="60">
        <f>'INPUTS &amp; Notes '!CE24</f>
        <v>0.99999958585604065</v>
      </c>
    </row>
    <row r="41" spans="2:14" s="17" customFormat="1" x14ac:dyDescent="0.3">
      <c r="B41" s="59">
        <f>'INPUTS &amp; Notes '!BX12</f>
        <v>0.84000000000000008</v>
      </c>
      <c r="C41" s="83">
        <f t="shared" si="16"/>
        <v>0.69846521600253875</v>
      </c>
      <c r="D41" s="83">
        <f t="shared" si="17"/>
        <v>2.8396822295166193</v>
      </c>
      <c r="E41" s="83">
        <f>'INPUTS &amp; Notes '!BV25</f>
        <v>0.17036986822686317</v>
      </c>
      <c r="F41" s="83">
        <f>'INPUTS &amp; Notes '!BW25</f>
        <v>0.93893259591375522</v>
      </c>
      <c r="G41" s="83">
        <f>'INPUTS &amp; Notes '!BX25</f>
        <v>0.99296444651625804</v>
      </c>
      <c r="H41" s="83">
        <f>'INPUTS &amp; Notes '!BY25</f>
        <v>0.99912581803460321</v>
      </c>
      <c r="I41" s="83">
        <f>'INPUTS &amp; Notes '!BZ25</f>
        <v>0.99989067057344394</v>
      </c>
      <c r="J41" s="83">
        <f>'INPUTS &amp; Notes '!CA25</f>
        <v>0.99998641869145721</v>
      </c>
      <c r="K41" s="83">
        <f>'INPUTS &amp; Notes '!CB25</f>
        <v>0.99999832918204501</v>
      </c>
      <c r="L41" s="83">
        <f>'INPUTS &amp; Notes '!CC25</f>
        <v>0.99999979649161408</v>
      </c>
      <c r="M41" s="83">
        <f>'INPUTS &amp; Notes '!CD25</f>
        <v>0.99999997544572605</v>
      </c>
      <c r="N41" s="60">
        <f>'INPUTS &amp; Notes '!CE25</f>
        <v>0.99999999706315901</v>
      </c>
    </row>
    <row r="42" spans="2:14" s="17" customFormat="1" x14ac:dyDescent="0.3">
      <c r="B42" s="59">
        <f>'INPUTS &amp; Notes '!BX13</f>
        <v>0.85500000000000009</v>
      </c>
      <c r="C42" s="83">
        <f t="shared" si="16"/>
        <v>0.70161495361540072</v>
      </c>
      <c r="D42" s="83">
        <f t="shared" si="17"/>
        <v>3.3034390606254482</v>
      </c>
      <c r="E42" s="83">
        <f>'INPUTS &amp; Notes '!BV26</f>
        <v>0.26121506858982502</v>
      </c>
      <c r="F42" s="83">
        <f>'INPUTS &amp; Notes '!BW26</f>
        <v>0.97698172438407305</v>
      </c>
      <c r="G42" s="83">
        <f>'INPUTS &amp; Notes '!BX26</f>
        <v>0.99835578750455234</v>
      </c>
      <c r="H42" s="83">
        <f>'INPUTS &amp; Notes '!BY26</f>
        <v>0.99987275871829573</v>
      </c>
      <c r="I42" s="83">
        <f>'INPUTS &amp; Notes '!BZ26</f>
        <v>0.99999006697534842</v>
      </c>
      <c r="J42" s="83">
        <f>'INPUTS &amp; Notes '!CA26</f>
        <v>0.99999922842076394</v>
      </c>
      <c r="K42" s="83">
        <f>'INPUTS &amp; Notes '!CB26</f>
        <v>0.99999994055570385</v>
      </c>
      <c r="L42" s="83">
        <f>'INPUTS &amp; Notes '!CC26</f>
        <v>0.99999999546005169</v>
      </c>
      <c r="M42" s="83">
        <f>'INPUTS &amp; Notes '!CD26</f>
        <v>0.9999999996561667</v>
      </c>
      <c r="N42" s="60">
        <f>'INPUTS &amp; Notes '!CE26</f>
        <v>0.99999999997416222</v>
      </c>
    </row>
    <row r="43" spans="2:14" s="17" customFormat="1" ht="15" thickBot="1" x14ac:dyDescent="0.35">
      <c r="B43" s="61">
        <f>'INPUTS &amp; Notes '!BX14</f>
        <v>0.86999999999999988</v>
      </c>
      <c r="C43" s="62">
        <f t="shared" si="16"/>
        <v>0.70474569799809106</v>
      </c>
      <c r="D43" s="62">
        <f t="shared" si="17"/>
        <v>3.7643993920509558</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B1:AA3"/>
    <mergeCell ref="AR4:BK6"/>
    <mergeCell ref="C5:M7"/>
    <mergeCell ref="B10:B11"/>
    <mergeCell ref="C10:C11"/>
    <mergeCell ref="D10:D11"/>
    <mergeCell ref="E10:N10"/>
    <mergeCell ref="C28:M30"/>
    <mergeCell ref="B33:B34"/>
    <mergeCell ref="C33:C34"/>
    <mergeCell ref="D33:D34"/>
    <mergeCell ref="E33:N3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9" tint="0.39997558519241921"/>
  </sheetPr>
  <dimension ref="B1:BK77"/>
  <sheetViews>
    <sheetView zoomScale="76" zoomScaleNormal="76" workbookViewId="0">
      <selection activeCell="N48" sqref="N48"/>
    </sheetView>
  </sheetViews>
  <sheetFormatPr defaultRowHeight="14.4" x14ac:dyDescent="0.3"/>
  <cols>
    <col min="2" max="2" width="11.33203125" customWidth="1"/>
    <col min="3" max="3" width="15.4414062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132</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 t="shared" ref="C12:C20" si="14">(EXP(2*B12)-1)/(EXP(2*B12)+1)</f>
        <v>0.6351489523872873</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si="14"/>
        <v>0.64401262842750706</v>
      </c>
      <c r="D13" s="13">
        <f t="shared" ref="D13:D20" si="15">((C13-C$12)/C$12)*100</f>
        <v>1.3955271447594326</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0.65270670596198999</v>
      </c>
      <c r="D14" s="13">
        <f t="shared" si="15"/>
        <v>2.7643521269632352</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0.66123220613196265</v>
      </c>
      <c r="D15" s="13">
        <f t="shared" si="15"/>
        <v>4.1066357185410061</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0.66959025961877083</v>
      </c>
      <c r="D16" s="13">
        <f t="shared" si="15"/>
        <v>5.4225559377893235</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0.67778210084682955</v>
      </c>
      <c r="D17" s="13">
        <f t="shared" si="15"/>
        <v>6.7123071366645872</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0.68580906222909455</v>
      </c>
      <c r="D18" s="13">
        <f t="shared" si="15"/>
        <v>7.9760990947705794</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0.69367256846982761</v>
      </c>
      <c r="D19" s="13">
        <f t="shared" si="15"/>
        <v>9.2141561223665605</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0.70137413093831247</v>
      </c>
      <c r="D20" s="15">
        <f t="shared" si="15"/>
        <v>10.426716174546065</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0.5ln [(1+x)/(1-x)]</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83">
        <f t="shared" ref="C35:C43" si="16">(EXP(2*B35)-1)/(EXP(2*B35)+1)</f>
        <v>0.6351489523872873</v>
      </c>
      <c r="D35" s="83">
        <f>((C35-C$12)/C$12)*100</f>
        <v>0</v>
      </c>
      <c r="E35" s="83">
        <f>'INPUTS &amp; Notes '!BV19</f>
        <v>5.0000000000000044E-2</v>
      </c>
      <c r="F35" s="83">
        <f>'INPUTS &amp; Notes '!BW19</f>
        <v>5.0000000000000072E-2</v>
      </c>
      <c r="G35" s="83">
        <f>'INPUTS &amp; Notes '!BX19</f>
        <v>5.0000000000000031E-2</v>
      </c>
      <c r="H35" s="83">
        <f>'INPUTS &amp; Notes '!BY19</f>
        <v>5.0000000000000017E-2</v>
      </c>
      <c r="I35" s="83">
        <f>'INPUTS &amp; Notes '!BZ19</f>
        <v>5.0000000000000065E-2</v>
      </c>
      <c r="J35" s="83">
        <f>'INPUTS &amp; Notes '!CA19</f>
        <v>5.0000000000000225E-2</v>
      </c>
      <c r="K35" s="83">
        <f>'INPUTS &amp; Notes '!CB19</f>
        <v>4.9999999999999878E-2</v>
      </c>
      <c r="L35" s="83">
        <f>'INPUTS &amp; Notes '!CC19</f>
        <v>4.999999999999985E-2</v>
      </c>
      <c r="M35" s="83">
        <f>'INPUTS &amp; Notes '!CD19</f>
        <v>0.05</v>
      </c>
      <c r="N35" s="60">
        <f>'INPUTS &amp; Notes '!CE19</f>
        <v>5.0000000000000044E-2</v>
      </c>
    </row>
    <row r="36" spans="2:14" s="17" customFormat="1" x14ac:dyDescent="0.3">
      <c r="B36" s="59">
        <f>'INPUTS &amp; Notes '!BX7</f>
        <v>0.76500000000000001</v>
      </c>
      <c r="C36" s="83">
        <f t="shared" si="16"/>
        <v>0.64401262842750706</v>
      </c>
      <c r="D36" s="83">
        <f t="shared" ref="D36:D43" si="17">((C36-C$12)/C$12)*100</f>
        <v>1.3955271447594326</v>
      </c>
      <c r="E36" s="83">
        <f>'INPUTS &amp; Notes '!BV20</f>
        <v>5.1722182954372253E-2</v>
      </c>
      <c r="F36" s="83">
        <f>'INPUTS &amp; Notes '!BW20</f>
        <v>7.6130031579926677E-2</v>
      </c>
      <c r="G36" s="83">
        <f>'INPUTS &amp; Notes '!BX20</f>
        <v>0.10720843929718261</v>
      </c>
      <c r="H36" s="83">
        <f>'INPUTS &amp; Notes '!BY20</f>
        <v>0.13932888196106907</v>
      </c>
      <c r="I36" s="83">
        <f>'INPUTS &amp; Notes '!BZ20</f>
        <v>0.17172507524254116</v>
      </c>
      <c r="J36" s="83">
        <f>'INPUTS &amp; Notes '!CA20</f>
        <v>0.20411411045158326</v>
      </c>
      <c r="K36" s="83">
        <f>'INPUTS &amp; Notes '!CB20</f>
        <v>0.23631530449692617</v>
      </c>
      <c r="L36" s="83">
        <f>'INPUTS &amp; Notes '!CC20</f>
        <v>0.268187497748267</v>
      </c>
      <c r="M36" s="83">
        <f>'INPUTS &amp; Notes '!CD20</f>
        <v>0.29961329064578301</v>
      </c>
      <c r="N36" s="60">
        <f>'INPUTS &amp; Notes '!CE20</f>
        <v>0.33049343880888604</v>
      </c>
    </row>
    <row r="37" spans="2:14" s="17" customFormat="1" x14ac:dyDescent="0.3">
      <c r="B37" s="59">
        <f>'INPUTS &amp; Notes '!BX8</f>
        <v>0.78</v>
      </c>
      <c r="C37" s="83">
        <f t="shared" si="16"/>
        <v>0.65270670596198999</v>
      </c>
      <c r="D37" s="83">
        <f t="shared" si="17"/>
        <v>2.7643521269632352</v>
      </c>
      <c r="E37" s="83">
        <f>'INPUTS &amp; Notes '!BV21</f>
        <v>5.7253034994964501E-2</v>
      </c>
      <c r="F37" s="83">
        <f>'INPUTS &amp; Notes '!BW21</f>
        <v>0.17495706256817717</v>
      </c>
      <c r="G37" s="83">
        <f>'INPUTS &amp; Notes '!BX21</f>
        <v>0.31661987792904694</v>
      </c>
      <c r="H37" s="83">
        <f>'INPUTS &amp; Notes '!BY21</f>
        <v>0.44396730240910753</v>
      </c>
      <c r="I37" s="83">
        <f>'INPUTS &amp; Notes '!BZ21</f>
        <v>0.55320043419699505</v>
      </c>
      <c r="J37" s="83">
        <f>'INPUTS &amp; Notes '!CA21</f>
        <v>0.64468436764151282</v>
      </c>
      <c r="K37" s="83">
        <f>'INPUTS &amp; Notes '!CB21</f>
        <v>0.71996831181274246</v>
      </c>
      <c r="L37" s="83">
        <f>'INPUTS &amp; Notes '!CC21</f>
        <v>0.781045381660881</v>
      </c>
      <c r="M37" s="83">
        <f>'INPUTS &amp; Notes '!CD21</f>
        <v>0.83000754639332486</v>
      </c>
      <c r="N37" s="60">
        <f>'INPUTS &amp; Notes '!CE21</f>
        <v>0.86885725549236137</v>
      </c>
    </row>
    <row r="38" spans="2:14" s="17" customFormat="1" x14ac:dyDescent="0.3">
      <c r="B38" s="59">
        <f>'INPUTS &amp; Notes '!BX9</f>
        <v>0.79500000000000004</v>
      </c>
      <c r="C38" s="83">
        <f t="shared" si="16"/>
        <v>0.66123220613196265</v>
      </c>
      <c r="D38" s="83">
        <f t="shared" si="17"/>
        <v>4.1066357185410061</v>
      </c>
      <c r="E38" s="83">
        <f>'INPUTS &amp; Notes '!BV22</f>
        <v>6.7829720070390787E-2</v>
      </c>
      <c r="F38" s="83">
        <f>'INPUTS &amp; Notes '!BW22</f>
        <v>0.37980305697912281</v>
      </c>
      <c r="G38" s="83">
        <f>'INPUTS &amp; Notes '!BX22</f>
        <v>0.64077608734391889</v>
      </c>
      <c r="H38" s="83">
        <f>'INPUTS &amp; Notes '!BY22</f>
        <v>0.79665882039797031</v>
      </c>
      <c r="I38" s="83">
        <f>'INPUTS &amp; Notes '!BZ22</f>
        <v>0.88692992716811359</v>
      </c>
      <c r="J38" s="83">
        <f>'INPUTS &amp; Notes '!CA22</f>
        <v>0.93811351102547003</v>
      </c>
      <c r="K38" s="83">
        <f>'INPUTS &amp; Notes '!CB22</f>
        <v>0.96659681996550029</v>
      </c>
      <c r="L38" s="83">
        <f>'INPUTS &amp; Notes '!CC22</f>
        <v>0.98219043110978299</v>
      </c>
      <c r="M38" s="83">
        <f>'INPUTS &amp; Notes '!CD22</f>
        <v>0.99060676066029607</v>
      </c>
      <c r="N38" s="60">
        <f>'INPUTS &amp; Notes '!CE22</f>
        <v>0.99509320872908957</v>
      </c>
    </row>
    <row r="39" spans="2:14" s="17" customFormat="1" x14ac:dyDescent="0.3">
      <c r="B39" s="59">
        <f>'INPUTS &amp; Notes '!BX10</f>
        <v>0.81</v>
      </c>
      <c r="C39" s="83">
        <f t="shared" si="16"/>
        <v>0.66959025961877083</v>
      </c>
      <c r="D39" s="83">
        <f t="shared" si="17"/>
        <v>5.4225559377893235</v>
      </c>
      <c r="E39" s="83">
        <f>'INPUTS &amp; Notes '!BV23</f>
        <v>8.607030151550224E-2</v>
      </c>
      <c r="F39" s="83">
        <f>'INPUTS &amp; Notes '!BW23</f>
        <v>0.64295372725842803</v>
      </c>
      <c r="G39" s="83">
        <f>'INPUTS &amp; Notes '!BX23</f>
        <v>0.87774142045214132</v>
      </c>
      <c r="H39" s="83">
        <f>'INPUTS &amp; Notes '!BY23</f>
        <v>0.95764143974233951</v>
      </c>
      <c r="I39" s="83">
        <f>'INPUTS &amp; Notes '!BZ23</f>
        <v>0.98545535997998701</v>
      </c>
      <c r="J39" s="83">
        <f>'INPUTS &amp; Notes '!CA23</f>
        <v>0.99507202295533115</v>
      </c>
      <c r="K39" s="83">
        <f>'INPUTS &amp; Notes '!CB23</f>
        <v>0.99835258775795055</v>
      </c>
      <c r="L39" s="83">
        <f>'INPUTS &amp; Notes '!CC23</f>
        <v>0.99945608377904127</v>
      </c>
      <c r="M39" s="83">
        <f>'INPUTS &amp; Notes '!CD23</f>
        <v>0.99982242942383759</v>
      </c>
      <c r="N39" s="60">
        <f>'INPUTS &amp; Notes '!CE23</f>
        <v>0.99994261371815729</v>
      </c>
    </row>
    <row r="40" spans="2:14" s="17" customFormat="1" x14ac:dyDescent="0.3">
      <c r="B40" s="59">
        <f>'INPUTS &amp; Notes '!BX11</f>
        <v>0.82500000000000007</v>
      </c>
      <c r="C40" s="83">
        <f t="shared" si="16"/>
        <v>0.67778210084682955</v>
      </c>
      <c r="D40" s="83">
        <f t="shared" si="17"/>
        <v>6.7123071366645872</v>
      </c>
      <c r="E40" s="83">
        <f>'INPUTS &amp; Notes '!BV24</f>
        <v>0.11707896771506028</v>
      </c>
      <c r="F40" s="83">
        <f>'INPUTS &amp; Notes '!BW24</f>
        <v>0.8414383611014794</v>
      </c>
      <c r="G40" s="83">
        <f>'INPUTS &amp; Notes '!BX24</f>
        <v>0.9690969638103617</v>
      </c>
      <c r="H40" s="83">
        <f>'INPUTS &amp; Notes '!BY24</f>
        <v>0.99364325904472783</v>
      </c>
      <c r="I40" s="83">
        <f>'INPUTS &amp; Notes '!BZ24</f>
        <v>0.99869096741957475</v>
      </c>
      <c r="J40" s="83">
        <f>'INPUTS &amp; Notes '!CA24</f>
        <v>0.99973296534290323</v>
      </c>
      <c r="K40" s="83">
        <f>'INPUTS &amp; Notes '!CB24</f>
        <v>0.9999461475608058</v>
      </c>
      <c r="L40" s="83">
        <f>'INPUTS &amp; Notes '!CC24</f>
        <v>0.99998926148056433</v>
      </c>
      <c r="M40" s="83">
        <f>'INPUTS &amp; Notes '!CD24</f>
        <v>0.99999788101420539</v>
      </c>
      <c r="N40" s="60">
        <f>'INPUTS &amp; Notes '!CE24</f>
        <v>0.99999958585604065</v>
      </c>
    </row>
    <row r="41" spans="2:14" s="17" customFormat="1" x14ac:dyDescent="0.3">
      <c r="B41" s="59">
        <f>'INPUTS &amp; Notes '!BX12</f>
        <v>0.84000000000000008</v>
      </c>
      <c r="C41" s="83">
        <f t="shared" si="16"/>
        <v>0.68580906222909455</v>
      </c>
      <c r="D41" s="83">
        <f t="shared" si="17"/>
        <v>7.9760990947705794</v>
      </c>
      <c r="E41" s="83">
        <f>'INPUTS &amp; Notes '!BV25</f>
        <v>0.17036986822686317</v>
      </c>
      <c r="F41" s="83">
        <f>'INPUTS &amp; Notes '!BW25</f>
        <v>0.93893259591375522</v>
      </c>
      <c r="G41" s="83">
        <f>'INPUTS &amp; Notes '!BX25</f>
        <v>0.99296444651625804</v>
      </c>
      <c r="H41" s="83">
        <f>'INPUTS &amp; Notes '!BY25</f>
        <v>0.99912581803460321</v>
      </c>
      <c r="I41" s="83">
        <f>'INPUTS &amp; Notes '!BZ25</f>
        <v>0.99989067057344394</v>
      </c>
      <c r="J41" s="83">
        <f>'INPUTS &amp; Notes '!CA25</f>
        <v>0.99998641869145721</v>
      </c>
      <c r="K41" s="83">
        <f>'INPUTS &amp; Notes '!CB25</f>
        <v>0.99999832918204501</v>
      </c>
      <c r="L41" s="83">
        <f>'INPUTS &amp; Notes '!CC25</f>
        <v>0.99999979649161408</v>
      </c>
      <c r="M41" s="83">
        <f>'INPUTS &amp; Notes '!CD25</f>
        <v>0.99999997544572605</v>
      </c>
      <c r="N41" s="60">
        <f>'INPUTS &amp; Notes '!CE25</f>
        <v>0.99999999706315901</v>
      </c>
    </row>
    <row r="42" spans="2:14" s="17" customFormat="1" x14ac:dyDescent="0.3">
      <c r="B42" s="59">
        <f>'INPUTS &amp; Notes '!BX13</f>
        <v>0.85500000000000009</v>
      </c>
      <c r="C42" s="83">
        <f t="shared" si="16"/>
        <v>0.69367256846982772</v>
      </c>
      <c r="D42" s="83">
        <f t="shared" si="17"/>
        <v>9.2141561223665782</v>
      </c>
      <c r="E42" s="83">
        <f>'INPUTS &amp; Notes '!BV26</f>
        <v>0.26121506858982502</v>
      </c>
      <c r="F42" s="83">
        <f>'INPUTS &amp; Notes '!BW26</f>
        <v>0.97698172438407305</v>
      </c>
      <c r="G42" s="83">
        <f>'INPUTS &amp; Notes '!BX26</f>
        <v>0.99835578750455234</v>
      </c>
      <c r="H42" s="83">
        <f>'INPUTS &amp; Notes '!BY26</f>
        <v>0.99987275871829573</v>
      </c>
      <c r="I42" s="83">
        <f>'INPUTS &amp; Notes '!BZ26</f>
        <v>0.99999006697534842</v>
      </c>
      <c r="J42" s="83">
        <f>'INPUTS &amp; Notes '!CA26</f>
        <v>0.99999922842076394</v>
      </c>
      <c r="K42" s="83">
        <f>'INPUTS &amp; Notes '!CB26</f>
        <v>0.99999994055570385</v>
      </c>
      <c r="L42" s="83">
        <f>'INPUTS &amp; Notes '!CC26</f>
        <v>0.99999999546005169</v>
      </c>
      <c r="M42" s="83">
        <f>'INPUTS &amp; Notes '!CD26</f>
        <v>0.9999999996561667</v>
      </c>
      <c r="N42" s="60">
        <f>'INPUTS &amp; Notes '!CE26</f>
        <v>0.99999999997416222</v>
      </c>
    </row>
    <row r="43" spans="2:14" s="17" customFormat="1" ht="15" thickBot="1" x14ac:dyDescent="0.35">
      <c r="B43" s="61">
        <f>'INPUTS &amp; Notes '!BX14</f>
        <v>0.86999999999999988</v>
      </c>
      <c r="C43" s="62">
        <f t="shared" si="16"/>
        <v>0.70137413093831247</v>
      </c>
      <c r="D43" s="62">
        <f t="shared" si="17"/>
        <v>10.426716174546065</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B1:AA3"/>
    <mergeCell ref="AR4:BK6"/>
    <mergeCell ref="C5:M7"/>
    <mergeCell ref="B10:B11"/>
    <mergeCell ref="C10:C11"/>
    <mergeCell ref="D10:D11"/>
    <mergeCell ref="E10:N10"/>
    <mergeCell ref="C28:M30"/>
    <mergeCell ref="B33:B34"/>
    <mergeCell ref="C33:C34"/>
    <mergeCell ref="D33:D34"/>
    <mergeCell ref="E33:N33"/>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7" tint="-0.499984740745262"/>
  </sheetPr>
  <dimension ref="B1:BK77"/>
  <sheetViews>
    <sheetView zoomScale="76" zoomScaleNormal="76" workbookViewId="0">
      <selection activeCell="U53" sqref="U53"/>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104</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(B12)^3</f>
        <v>0.421875</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(B13)^3</f>
        <v>0.44769712500000003</v>
      </c>
      <c r="D13" s="13">
        <f t="shared" ref="D13:D20" si="15">((C13-C$12)/C$12)*100</f>
        <v>6.1208000000000071</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0.47455200000000003</v>
      </c>
      <c r="D14" s="13">
        <f t="shared" si="15"/>
        <v>12.486400000000007</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0.50245987500000011</v>
      </c>
      <c r="D15" s="13">
        <f t="shared" si="15"/>
        <v>19.101600000000026</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0.53144100000000016</v>
      </c>
      <c r="D16" s="13">
        <f t="shared" si="15"/>
        <v>25.971200000000039</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0.56151562499999996</v>
      </c>
      <c r="D17" s="13">
        <f t="shared" si="15"/>
        <v>33.099999999999987</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0.5927039999999999</v>
      </c>
      <c r="D18" s="13">
        <f t="shared" si="15"/>
        <v>40.492799999999974</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0.62502637499999991</v>
      </c>
      <c r="D19" s="13">
        <f t="shared" si="15"/>
        <v>48.154399999999981</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0.65850300000000006</v>
      </c>
      <c r="D20" s="15">
        <f t="shared" si="15"/>
        <v>56.089600000000019</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x^.333</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 t="shared" ref="C35:C43" si="16">(B35)^3</f>
        <v>0.421875</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si="16"/>
        <v>0.44769712500000003</v>
      </c>
      <c r="D36" s="56">
        <f t="shared" ref="D36:D43" si="17">((C36-C$12)/C$12)*100</f>
        <v>6.1208000000000071</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0.47455200000000003</v>
      </c>
      <c r="D37" s="56">
        <f t="shared" si="17"/>
        <v>12.486400000000007</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0.50245987500000011</v>
      </c>
      <c r="D38" s="56">
        <f t="shared" si="17"/>
        <v>19.101600000000026</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0.53144100000000016</v>
      </c>
      <c r="D39" s="56">
        <f t="shared" si="17"/>
        <v>25.971200000000039</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0.56151562500000018</v>
      </c>
      <c r="D40" s="56">
        <f t="shared" si="17"/>
        <v>33.100000000000044</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0.59270400000000012</v>
      </c>
      <c r="D41" s="56">
        <f t="shared" si="17"/>
        <v>40.492800000000031</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0.62502637500000024</v>
      </c>
      <c r="D42" s="56">
        <f t="shared" si="17"/>
        <v>48.154400000000059</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0.65850299999999973</v>
      </c>
      <c r="D43" s="62">
        <f t="shared" si="17"/>
        <v>56.08959999999994</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B1:BK77"/>
  <sheetViews>
    <sheetView zoomScale="76" zoomScaleNormal="76" workbookViewId="0">
      <selection activeCell="C28" sqref="C28:M30"/>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111</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 t="shared" ref="C12:C20" si="14">SQRT(1/B12)</f>
        <v>1.1547005383792515</v>
      </c>
      <c r="D12" s="13">
        <f>ABS(((C12-C$12)/C$12)*100)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si="14"/>
        <v>1.1433239009500589</v>
      </c>
      <c r="D13" s="13">
        <f t="shared" ref="D13:D20" si="15">ABS(((C13-C$12)/C$12)*100)</f>
        <v>0.98524570233256736</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1.1322770341445958</v>
      </c>
      <c r="D14" s="13">
        <f t="shared" si="15"/>
        <v>1.9419324309079746</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1.1215443081840886</v>
      </c>
      <c r="D15" s="13">
        <f t="shared" si="15"/>
        <v>2.8714137642735742</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1.1111111111111112</v>
      </c>
      <c r="D16" s="13">
        <f t="shared" si="15"/>
        <v>3.7749551350623625</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1.1009637651263606</v>
      </c>
      <c r="D17" s="13">
        <f t="shared" si="15"/>
        <v>4.6537410754407604</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1.0910894511799618</v>
      </c>
      <c r="D18" s="13">
        <f t="shared" si="15"/>
        <v>5.5088817476931959</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1.0814761408717501</v>
      </c>
      <c r="D19" s="13">
        <f t="shared" si="15"/>
        <v>6.341418841830607</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1.0721125348377949</v>
      </c>
      <c r="D20" s="15">
        <f t="shared" si="15"/>
        <v>7.1523309114740572</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1/x^2</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83">
        <f t="shared" ref="C35:C43" si="16">SQRT(1/B35)</f>
        <v>1.1547005383792515</v>
      </c>
      <c r="D35" s="83">
        <f t="shared" ref="D35:D43" si="17">ABS(((C35-C$12)/C$12)*100)</f>
        <v>0</v>
      </c>
      <c r="E35" s="83">
        <f>'INPUTS &amp; Notes '!BV19</f>
        <v>5.0000000000000044E-2</v>
      </c>
      <c r="F35" s="83">
        <f>'INPUTS &amp; Notes '!BW19</f>
        <v>5.0000000000000072E-2</v>
      </c>
      <c r="G35" s="83">
        <f>'INPUTS &amp; Notes '!BX19</f>
        <v>5.0000000000000031E-2</v>
      </c>
      <c r="H35" s="83">
        <f>'INPUTS &amp; Notes '!BY19</f>
        <v>5.0000000000000017E-2</v>
      </c>
      <c r="I35" s="83">
        <f>'INPUTS &amp; Notes '!BZ19</f>
        <v>5.0000000000000065E-2</v>
      </c>
      <c r="J35" s="83">
        <f>'INPUTS &amp; Notes '!CA19</f>
        <v>5.0000000000000225E-2</v>
      </c>
      <c r="K35" s="83">
        <f>'INPUTS &amp; Notes '!CB19</f>
        <v>4.9999999999999878E-2</v>
      </c>
      <c r="L35" s="83">
        <f>'INPUTS &amp; Notes '!CC19</f>
        <v>4.999999999999985E-2</v>
      </c>
      <c r="M35" s="83">
        <f>'INPUTS &amp; Notes '!CD19</f>
        <v>0.05</v>
      </c>
      <c r="N35" s="60">
        <f>'INPUTS &amp; Notes '!CE19</f>
        <v>5.0000000000000044E-2</v>
      </c>
    </row>
    <row r="36" spans="2:14" s="17" customFormat="1" x14ac:dyDescent="0.3">
      <c r="B36" s="59">
        <f>'INPUTS &amp; Notes '!BX7</f>
        <v>0.76500000000000001</v>
      </c>
      <c r="C36" s="83">
        <f t="shared" si="16"/>
        <v>1.1433239009500589</v>
      </c>
      <c r="D36" s="83">
        <f t="shared" si="17"/>
        <v>0.98524570233256736</v>
      </c>
      <c r="E36" s="83">
        <f>'INPUTS &amp; Notes '!BV20</f>
        <v>5.1722182954372253E-2</v>
      </c>
      <c r="F36" s="83">
        <f>'INPUTS &amp; Notes '!BW20</f>
        <v>7.6130031579926677E-2</v>
      </c>
      <c r="G36" s="83">
        <f>'INPUTS &amp; Notes '!BX20</f>
        <v>0.10720843929718261</v>
      </c>
      <c r="H36" s="83">
        <f>'INPUTS &amp; Notes '!BY20</f>
        <v>0.13932888196106907</v>
      </c>
      <c r="I36" s="83">
        <f>'INPUTS &amp; Notes '!BZ20</f>
        <v>0.17172507524254116</v>
      </c>
      <c r="J36" s="83">
        <f>'INPUTS &amp; Notes '!CA20</f>
        <v>0.20411411045158326</v>
      </c>
      <c r="K36" s="83">
        <f>'INPUTS &amp; Notes '!CB20</f>
        <v>0.23631530449692617</v>
      </c>
      <c r="L36" s="83">
        <f>'INPUTS &amp; Notes '!CC20</f>
        <v>0.268187497748267</v>
      </c>
      <c r="M36" s="83">
        <f>'INPUTS &amp; Notes '!CD20</f>
        <v>0.29961329064578301</v>
      </c>
      <c r="N36" s="60">
        <f>'INPUTS &amp; Notes '!CE20</f>
        <v>0.33049343880888604</v>
      </c>
    </row>
    <row r="37" spans="2:14" s="17" customFormat="1" x14ac:dyDescent="0.3">
      <c r="B37" s="59">
        <f>'INPUTS &amp; Notes '!BX8</f>
        <v>0.78</v>
      </c>
      <c r="C37" s="83">
        <f t="shared" si="16"/>
        <v>1.1322770341445958</v>
      </c>
      <c r="D37" s="83">
        <f t="shared" si="17"/>
        <v>1.9419324309079746</v>
      </c>
      <c r="E37" s="83">
        <f>'INPUTS &amp; Notes '!BV21</f>
        <v>5.7253034994964501E-2</v>
      </c>
      <c r="F37" s="83">
        <f>'INPUTS &amp; Notes '!BW21</f>
        <v>0.17495706256817717</v>
      </c>
      <c r="G37" s="83">
        <f>'INPUTS &amp; Notes '!BX21</f>
        <v>0.31661987792904694</v>
      </c>
      <c r="H37" s="83">
        <f>'INPUTS &amp; Notes '!BY21</f>
        <v>0.44396730240910753</v>
      </c>
      <c r="I37" s="83">
        <f>'INPUTS &amp; Notes '!BZ21</f>
        <v>0.55320043419699505</v>
      </c>
      <c r="J37" s="83">
        <f>'INPUTS &amp; Notes '!CA21</f>
        <v>0.64468436764151282</v>
      </c>
      <c r="K37" s="83">
        <f>'INPUTS &amp; Notes '!CB21</f>
        <v>0.71996831181274246</v>
      </c>
      <c r="L37" s="83">
        <f>'INPUTS &amp; Notes '!CC21</f>
        <v>0.781045381660881</v>
      </c>
      <c r="M37" s="83">
        <f>'INPUTS &amp; Notes '!CD21</f>
        <v>0.83000754639332486</v>
      </c>
      <c r="N37" s="60">
        <f>'INPUTS &amp; Notes '!CE21</f>
        <v>0.86885725549236137</v>
      </c>
    </row>
    <row r="38" spans="2:14" s="17" customFormat="1" x14ac:dyDescent="0.3">
      <c r="B38" s="59">
        <f>'INPUTS &amp; Notes '!BX9</f>
        <v>0.79500000000000004</v>
      </c>
      <c r="C38" s="83">
        <f t="shared" si="16"/>
        <v>1.1215443081840886</v>
      </c>
      <c r="D38" s="83">
        <f t="shared" si="17"/>
        <v>2.8714137642735742</v>
      </c>
      <c r="E38" s="83">
        <f>'INPUTS &amp; Notes '!BV22</f>
        <v>6.7829720070390787E-2</v>
      </c>
      <c r="F38" s="83">
        <f>'INPUTS &amp; Notes '!BW22</f>
        <v>0.37980305697912281</v>
      </c>
      <c r="G38" s="83">
        <f>'INPUTS &amp; Notes '!BX22</f>
        <v>0.64077608734391889</v>
      </c>
      <c r="H38" s="83">
        <f>'INPUTS &amp; Notes '!BY22</f>
        <v>0.79665882039797031</v>
      </c>
      <c r="I38" s="83">
        <f>'INPUTS &amp; Notes '!BZ22</f>
        <v>0.88692992716811359</v>
      </c>
      <c r="J38" s="83">
        <f>'INPUTS &amp; Notes '!CA22</f>
        <v>0.93811351102547003</v>
      </c>
      <c r="K38" s="83">
        <f>'INPUTS &amp; Notes '!CB22</f>
        <v>0.96659681996550029</v>
      </c>
      <c r="L38" s="83">
        <f>'INPUTS &amp; Notes '!CC22</f>
        <v>0.98219043110978299</v>
      </c>
      <c r="M38" s="83">
        <f>'INPUTS &amp; Notes '!CD22</f>
        <v>0.99060676066029607</v>
      </c>
      <c r="N38" s="60">
        <f>'INPUTS &amp; Notes '!CE22</f>
        <v>0.99509320872908957</v>
      </c>
    </row>
    <row r="39" spans="2:14" s="17" customFormat="1" x14ac:dyDescent="0.3">
      <c r="B39" s="59">
        <f>'INPUTS &amp; Notes '!BX10</f>
        <v>0.81</v>
      </c>
      <c r="C39" s="83">
        <f t="shared" si="16"/>
        <v>1.1111111111111112</v>
      </c>
      <c r="D39" s="83">
        <f t="shared" si="17"/>
        <v>3.7749551350623625</v>
      </c>
      <c r="E39" s="83">
        <f>'INPUTS &amp; Notes '!BV23</f>
        <v>8.607030151550224E-2</v>
      </c>
      <c r="F39" s="83">
        <f>'INPUTS &amp; Notes '!BW23</f>
        <v>0.64295372725842803</v>
      </c>
      <c r="G39" s="83">
        <f>'INPUTS &amp; Notes '!BX23</f>
        <v>0.87774142045214132</v>
      </c>
      <c r="H39" s="83">
        <f>'INPUTS &amp; Notes '!BY23</f>
        <v>0.95764143974233951</v>
      </c>
      <c r="I39" s="83">
        <f>'INPUTS &amp; Notes '!BZ23</f>
        <v>0.98545535997998701</v>
      </c>
      <c r="J39" s="83">
        <f>'INPUTS &amp; Notes '!CA23</f>
        <v>0.99507202295533115</v>
      </c>
      <c r="K39" s="83">
        <f>'INPUTS &amp; Notes '!CB23</f>
        <v>0.99835258775795055</v>
      </c>
      <c r="L39" s="83">
        <f>'INPUTS &amp; Notes '!CC23</f>
        <v>0.99945608377904127</v>
      </c>
      <c r="M39" s="83">
        <f>'INPUTS &amp; Notes '!CD23</f>
        <v>0.99982242942383759</v>
      </c>
      <c r="N39" s="60">
        <f>'INPUTS &amp; Notes '!CE23</f>
        <v>0.99994261371815729</v>
      </c>
    </row>
    <row r="40" spans="2:14" s="17" customFormat="1" x14ac:dyDescent="0.3">
      <c r="B40" s="59">
        <f>'INPUTS &amp; Notes '!BX11</f>
        <v>0.82500000000000007</v>
      </c>
      <c r="C40" s="83">
        <f t="shared" si="16"/>
        <v>1.1009637651263606</v>
      </c>
      <c r="D40" s="83">
        <f t="shared" si="17"/>
        <v>4.6537410754407604</v>
      </c>
      <c r="E40" s="83">
        <f>'INPUTS &amp; Notes '!BV24</f>
        <v>0.11707896771506028</v>
      </c>
      <c r="F40" s="83">
        <f>'INPUTS &amp; Notes '!BW24</f>
        <v>0.8414383611014794</v>
      </c>
      <c r="G40" s="83">
        <f>'INPUTS &amp; Notes '!BX24</f>
        <v>0.9690969638103617</v>
      </c>
      <c r="H40" s="83">
        <f>'INPUTS &amp; Notes '!BY24</f>
        <v>0.99364325904472783</v>
      </c>
      <c r="I40" s="83">
        <f>'INPUTS &amp; Notes '!BZ24</f>
        <v>0.99869096741957475</v>
      </c>
      <c r="J40" s="83">
        <f>'INPUTS &amp; Notes '!CA24</f>
        <v>0.99973296534290323</v>
      </c>
      <c r="K40" s="83">
        <f>'INPUTS &amp; Notes '!CB24</f>
        <v>0.9999461475608058</v>
      </c>
      <c r="L40" s="83">
        <f>'INPUTS &amp; Notes '!CC24</f>
        <v>0.99998926148056433</v>
      </c>
      <c r="M40" s="83">
        <f>'INPUTS &amp; Notes '!CD24</f>
        <v>0.99999788101420539</v>
      </c>
      <c r="N40" s="60">
        <f>'INPUTS &amp; Notes '!CE24</f>
        <v>0.99999958585604065</v>
      </c>
    </row>
    <row r="41" spans="2:14" s="17" customFormat="1" x14ac:dyDescent="0.3">
      <c r="B41" s="59">
        <f>'INPUTS &amp; Notes '!BX12</f>
        <v>0.84000000000000008</v>
      </c>
      <c r="C41" s="83">
        <f t="shared" si="16"/>
        <v>1.0910894511799618</v>
      </c>
      <c r="D41" s="83">
        <f t="shared" si="17"/>
        <v>5.5088817476931959</v>
      </c>
      <c r="E41" s="83">
        <f>'INPUTS &amp; Notes '!BV25</f>
        <v>0.17036986822686317</v>
      </c>
      <c r="F41" s="83">
        <f>'INPUTS &amp; Notes '!BW25</f>
        <v>0.93893259591375522</v>
      </c>
      <c r="G41" s="83">
        <f>'INPUTS &amp; Notes '!BX25</f>
        <v>0.99296444651625804</v>
      </c>
      <c r="H41" s="83">
        <f>'INPUTS &amp; Notes '!BY25</f>
        <v>0.99912581803460321</v>
      </c>
      <c r="I41" s="83">
        <f>'INPUTS &amp; Notes '!BZ25</f>
        <v>0.99989067057344394</v>
      </c>
      <c r="J41" s="83">
        <f>'INPUTS &amp; Notes '!CA25</f>
        <v>0.99998641869145721</v>
      </c>
      <c r="K41" s="83">
        <f>'INPUTS &amp; Notes '!CB25</f>
        <v>0.99999832918204501</v>
      </c>
      <c r="L41" s="83">
        <f>'INPUTS &amp; Notes '!CC25</f>
        <v>0.99999979649161408</v>
      </c>
      <c r="M41" s="83">
        <f>'INPUTS &amp; Notes '!CD25</f>
        <v>0.99999997544572605</v>
      </c>
      <c r="N41" s="60">
        <f>'INPUTS &amp; Notes '!CE25</f>
        <v>0.99999999706315901</v>
      </c>
    </row>
    <row r="42" spans="2:14" s="17" customFormat="1" x14ac:dyDescent="0.3">
      <c r="B42" s="59">
        <f>'INPUTS &amp; Notes '!BX13</f>
        <v>0.85500000000000009</v>
      </c>
      <c r="C42" s="83">
        <f t="shared" si="16"/>
        <v>1.0814761408717501</v>
      </c>
      <c r="D42" s="83">
        <f t="shared" si="17"/>
        <v>6.341418841830607</v>
      </c>
      <c r="E42" s="83">
        <f>'INPUTS &amp; Notes '!BV26</f>
        <v>0.26121506858982502</v>
      </c>
      <c r="F42" s="83">
        <f>'INPUTS &amp; Notes '!BW26</f>
        <v>0.97698172438407305</v>
      </c>
      <c r="G42" s="83">
        <f>'INPUTS &amp; Notes '!BX26</f>
        <v>0.99835578750455234</v>
      </c>
      <c r="H42" s="83">
        <f>'INPUTS &amp; Notes '!BY26</f>
        <v>0.99987275871829573</v>
      </c>
      <c r="I42" s="83">
        <f>'INPUTS &amp; Notes '!BZ26</f>
        <v>0.99999006697534842</v>
      </c>
      <c r="J42" s="83">
        <f>'INPUTS &amp; Notes '!CA26</f>
        <v>0.99999922842076394</v>
      </c>
      <c r="K42" s="83">
        <f>'INPUTS &amp; Notes '!CB26</f>
        <v>0.99999994055570385</v>
      </c>
      <c r="L42" s="83">
        <f>'INPUTS &amp; Notes '!CC26</f>
        <v>0.99999999546005169</v>
      </c>
      <c r="M42" s="83">
        <f>'INPUTS &amp; Notes '!CD26</f>
        <v>0.9999999996561667</v>
      </c>
      <c r="N42" s="60">
        <f>'INPUTS &amp; Notes '!CE26</f>
        <v>0.99999999997416222</v>
      </c>
    </row>
    <row r="43" spans="2:14" s="17" customFormat="1" ht="15" thickBot="1" x14ac:dyDescent="0.35">
      <c r="B43" s="61">
        <f>'INPUTS &amp; Notes '!BX14</f>
        <v>0.86999999999999988</v>
      </c>
      <c r="C43" s="62">
        <f t="shared" si="16"/>
        <v>1.0721125348377949</v>
      </c>
      <c r="D43" s="62">
        <f t="shared" si="17"/>
        <v>7.1523309114740572</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B1:AA3"/>
    <mergeCell ref="AR4:BK6"/>
    <mergeCell ref="C5:M7"/>
    <mergeCell ref="B10:B11"/>
    <mergeCell ref="C10:C11"/>
    <mergeCell ref="D10:D11"/>
    <mergeCell ref="E10:N10"/>
    <mergeCell ref="C28:M30"/>
    <mergeCell ref="B33:B34"/>
    <mergeCell ref="C33:C34"/>
    <mergeCell ref="D33:D34"/>
    <mergeCell ref="E33:N33"/>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800000"/>
  </sheetPr>
  <dimension ref="B1:BK77"/>
  <sheetViews>
    <sheetView zoomScale="76" zoomScaleNormal="76" workbookViewId="0">
      <selection activeCell="C28" sqref="C28:M30"/>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100</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(B12^0.5)</f>
        <v>0.8660254037844386</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(B13^0.5)</f>
        <v>0.87464278422679509</v>
      </c>
      <c r="D13" s="13">
        <f t="shared" ref="D13:D20" si="15">((C13-C$12)/C$12)*100</f>
        <v>0.99504938362078754</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0.88317608663278468</v>
      </c>
      <c r="D14" s="13">
        <f t="shared" si="15"/>
        <v>1.9803902718557025</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0.89162772500635046</v>
      </c>
      <c r="D15" s="13">
        <f t="shared" si="15"/>
        <v>2.9563014098700164</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0.9</v>
      </c>
      <c r="D16" s="13">
        <f t="shared" si="15"/>
        <v>3.9230484541326458</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0.90829510622924747</v>
      </c>
      <c r="D17" s="13">
        <f t="shared" si="15"/>
        <v>4.8808848170151578</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0.91651513899116799</v>
      </c>
      <c r="D18" s="13">
        <f t="shared" si="15"/>
        <v>5.8300524425836286</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0.92466210044534647</v>
      </c>
      <c r="D19" s="13">
        <f t="shared" si="15"/>
        <v>6.7707825203131176</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0.93273790530888145</v>
      </c>
      <c r="D20" s="15">
        <f t="shared" si="15"/>
        <v>7.7032961426900819</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x^2</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 t="shared" ref="C35:C43" si="16">(B35^0.5)</f>
        <v>0.8660254037844386</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si="16"/>
        <v>0.87464278422679509</v>
      </c>
      <c r="D36" s="56">
        <f t="shared" ref="D36:D43" si="17">((C36-C$12)/C$12)*100</f>
        <v>0.99504938362078754</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0.88317608663278468</v>
      </c>
      <c r="D37" s="56">
        <f t="shared" si="17"/>
        <v>1.9803902718557025</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0.89162772500635046</v>
      </c>
      <c r="D38" s="56">
        <f t="shared" si="17"/>
        <v>2.9563014098700164</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0.9</v>
      </c>
      <c r="D39" s="56">
        <f t="shared" si="17"/>
        <v>3.9230484541326458</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0.90829510622924758</v>
      </c>
      <c r="D40" s="56">
        <f t="shared" si="17"/>
        <v>4.8808848170151711</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0.9165151389911681</v>
      </c>
      <c r="D41" s="56">
        <f t="shared" si="17"/>
        <v>5.8300524425836411</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0.92466210044534647</v>
      </c>
      <c r="D42" s="56">
        <f t="shared" si="17"/>
        <v>6.7707825203131176</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0.93273790530888145</v>
      </c>
      <c r="D43" s="62">
        <f t="shared" si="17"/>
        <v>7.7032961426900819</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8000"/>
  </sheetPr>
  <dimension ref="B1:BK77"/>
  <sheetViews>
    <sheetView zoomScale="76" zoomScaleNormal="76" workbookViewId="0">
      <selection activeCell="B1" sqref="B1:AA3"/>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112</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 t="shared" ref="C12:C20" si="14">1/B12</f>
        <v>1.3333333333333333</v>
      </c>
      <c r="D12" s="13">
        <f>ABS(((C12-C$12)/C$12)*100)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si="14"/>
        <v>1.3071895424836601</v>
      </c>
      <c r="D13" s="13">
        <f t="shared" ref="D13:D20" si="15">ABS(((C13-C$12)/C$12)*100)</f>
        <v>1.9607843137254832</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1.2820512820512819</v>
      </c>
      <c r="D14" s="13">
        <f t="shared" si="15"/>
        <v>3.8461538461538494</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1.2578616352201257</v>
      </c>
      <c r="D15" s="13">
        <f t="shared" si="15"/>
        <v>5.6603773584905648</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1.2345679012345678</v>
      </c>
      <c r="D16" s="13">
        <f t="shared" si="15"/>
        <v>7.4074074074074066</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1.2121212121212122</v>
      </c>
      <c r="D17" s="13">
        <f t="shared" si="15"/>
        <v>9.0909090909090828</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1.1904761904761905</v>
      </c>
      <c r="D18" s="13">
        <f t="shared" si="15"/>
        <v>10.71428571428571</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1.1695906432748537</v>
      </c>
      <c r="D19" s="13">
        <f t="shared" si="15"/>
        <v>12.280701754385964</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1.1494252873563218</v>
      </c>
      <c r="D20" s="15">
        <f t="shared" si="15"/>
        <v>13.793103448275861</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 xml:space="preserve">Inverse 1/x </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83">
        <f t="shared" ref="C35:C43" si="16">1/B35</f>
        <v>1.3333333333333333</v>
      </c>
      <c r="D35" s="83">
        <f t="shared" ref="D35:D43" si="17">ABS(((C35-C$12)/C$12)*100)</f>
        <v>0</v>
      </c>
      <c r="E35" s="83">
        <f>'INPUTS &amp; Notes '!BV19</f>
        <v>5.0000000000000044E-2</v>
      </c>
      <c r="F35" s="83">
        <f>'INPUTS &amp; Notes '!BW19</f>
        <v>5.0000000000000072E-2</v>
      </c>
      <c r="G35" s="83">
        <f>'INPUTS &amp; Notes '!BX19</f>
        <v>5.0000000000000031E-2</v>
      </c>
      <c r="H35" s="83">
        <f>'INPUTS &amp; Notes '!BY19</f>
        <v>5.0000000000000017E-2</v>
      </c>
      <c r="I35" s="83">
        <f>'INPUTS &amp; Notes '!BZ19</f>
        <v>5.0000000000000065E-2</v>
      </c>
      <c r="J35" s="83">
        <f>'INPUTS &amp; Notes '!CA19</f>
        <v>5.0000000000000225E-2</v>
      </c>
      <c r="K35" s="83">
        <f>'INPUTS &amp; Notes '!CB19</f>
        <v>4.9999999999999878E-2</v>
      </c>
      <c r="L35" s="83">
        <f>'INPUTS &amp; Notes '!CC19</f>
        <v>4.999999999999985E-2</v>
      </c>
      <c r="M35" s="83">
        <f>'INPUTS &amp; Notes '!CD19</f>
        <v>0.05</v>
      </c>
      <c r="N35" s="60">
        <f>'INPUTS &amp; Notes '!CE19</f>
        <v>5.0000000000000044E-2</v>
      </c>
    </row>
    <row r="36" spans="2:14" s="17" customFormat="1" x14ac:dyDescent="0.3">
      <c r="B36" s="59">
        <f>'INPUTS &amp; Notes '!BX7</f>
        <v>0.76500000000000001</v>
      </c>
      <c r="C36" s="83">
        <f t="shared" si="16"/>
        <v>1.3071895424836601</v>
      </c>
      <c r="D36" s="83">
        <f t="shared" si="17"/>
        <v>1.9607843137254832</v>
      </c>
      <c r="E36" s="83">
        <f>'INPUTS &amp; Notes '!BV20</f>
        <v>5.1722182954372253E-2</v>
      </c>
      <c r="F36" s="83">
        <f>'INPUTS &amp; Notes '!BW20</f>
        <v>7.6130031579926677E-2</v>
      </c>
      <c r="G36" s="83">
        <f>'INPUTS &amp; Notes '!BX20</f>
        <v>0.10720843929718261</v>
      </c>
      <c r="H36" s="83">
        <f>'INPUTS &amp; Notes '!BY20</f>
        <v>0.13932888196106907</v>
      </c>
      <c r="I36" s="83">
        <f>'INPUTS &amp; Notes '!BZ20</f>
        <v>0.17172507524254116</v>
      </c>
      <c r="J36" s="83">
        <f>'INPUTS &amp; Notes '!CA20</f>
        <v>0.20411411045158326</v>
      </c>
      <c r="K36" s="83">
        <f>'INPUTS &amp; Notes '!CB20</f>
        <v>0.23631530449692617</v>
      </c>
      <c r="L36" s="83">
        <f>'INPUTS &amp; Notes '!CC20</f>
        <v>0.268187497748267</v>
      </c>
      <c r="M36" s="83">
        <f>'INPUTS &amp; Notes '!CD20</f>
        <v>0.29961329064578301</v>
      </c>
      <c r="N36" s="60">
        <f>'INPUTS &amp; Notes '!CE20</f>
        <v>0.33049343880888604</v>
      </c>
    </row>
    <row r="37" spans="2:14" s="17" customFormat="1" x14ac:dyDescent="0.3">
      <c r="B37" s="59">
        <f>'INPUTS &amp; Notes '!BX8</f>
        <v>0.78</v>
      </c>
      <c r="C37" s="83">
        <f t="shared" si="16"/>
        <v>1.2820512820512819</v>
      </c>
      <c r="D37" s="83">
        <f t="shared" si="17"/>
        <v>3.8461538461538494</v>
      </c>
      <c r="E37" s="83">
        <f>'INPUTS &amp; Notes '!BV21</f>
        <v>5.7253034994964501E-2</v>
      </c>
      <c r="F37" s="83">
        <f>'INPUTS &amp; Notes '!BW21</f>
        <v>0.17495706256817717</v>
      </c>
      <c r="G37" s="83">
        <f>'INPUTS &amp; Notes '!BX21</f>
        <v>0.31661987792904694</v>
      </c>
      <c r="H37" s="83">
        <f>'INPUTS &amp; Notes '!BY21</f>
        <v>0.44396730240910753</v>
      </c>
      <c r="I37" s="83">
        <f>'INPUTS &amp; Notes '!BZ21</f>
        <v>0.55320043419699505</v>
      </c>
      <c r="J37" s="83">
        <f>'INPUTS &amp; Notes '!CA21</f>
        <v>0.64468436764151282</v>
      </c>
      <c r="K37" s="83">
        <f>'INPUTS &amp; Notes '!CB21</f>
        <v>0.71996831181274246</v>
      </c>
      <c r="L37" s="83">
        <f>'INPUTS &amp; Notes '!CC21</f>
        <v>0.781045381660881</v>
      </c>
      <c r="M37" s="83">
        <f>'INPUTS &amp; Notes '!CD21</f>
        <v>0.83000754639332486</v>
      </c>
      <c r="N37" s="60">
        <f>'INPUTS &amp; Notes '!CE21</f>
        <v>0.86885725549236137</v>
      </c>
    </row>
    <row r="38" spans="2:14" s="17" customFormat="1" x14ac:dyDescent="0.3">
      <c r="B38" s="59">
        <f>'INPUTS &amp; Notes '!BX9</f>
        <v>0.79500000000000004</v>
      </c>
      <c r="C38" s="83">
        <f t="shared" si="16"/>
        <v>1.2578616352201257</v>
      </c>
      <c r="D38" s="83">
        <f t="shared" si="17"/>
        <v>5.6603773584905648</v>
      </c>
      <c r="E38" s="83">
        <f>'INPUTS &amp; Notes '!BV22</f>
        <v>6.7829720070390787E-2</v>
      </c>
      <c r="F38" s="83">
        <f>'INPUTS &amp; Notes '!BW22</f>
        <v>0.37980305697912281</v>
      </c>
      <c r="G38" s="83">
        <f>'INPUTS &amp; Notes '!BX22</f>
        <v>0.64077608734391889</v>
      </c>
      <c r="H38" s="83">
        <f>'INPUTS &amp; Notes '!BY22</f>
        <v>0.79665882039797031</v>
      </c>
      <c r="I38" s="83">
        <f>'INPUTS &amp; Notes '!BZ22</f>
        <v>0.88692992716811359</v>
      </c>
      <c r="J38" s="83">
        <f>'INPUTS &amp; Notes '!CA22</f>
        <v>0.93811351102547003</v>
      </c>
      <c r="K38" s="83">
        <f>'INPUTS &amp; Notes '!CB22</f>
        <v>0.96659681996550029</v>
      </c>
      <c r="L38" s="83">
        <f>'INPUTS &amp; Notes '!CC22</f>
        <v>0.98219043110978299</v>
      </c>
      <c r="M38" s="83">
        <f>'INPUTS &amp; Notes '!CD22</f>
        <v>0.99060676066029607</v>
      </c>
      <c r="N38" s="60">
        <f>'INPUTS &amp; Notes '!CE22</f>
        <v>0.99509320872908957</v>
      </c>
    </row>
    <row r="39" spans="2:14" s="17" customFormat="1" x14ac:dyDescent="0.3">
      <c r="B39" s="59">
        <f>'INPUTS &amp; Notes '!BX10</f>
        <v>0.81</v>
      </c>
      <c r="C39" s="83">
        <f t="shared" si="16"/>
        <v>1.2345679012345678</v>
      </c>
      <c r="D39" s="83">
        <f t="shared" si="17"/>
        <v>7.4074074074074066</v>
      </c>
      <c r="E39" s="83">
        <f>'INPUTS &amp; Notes '!BV23</f>
        <v>8.607030151550224E-2</v>
      </c>
      <c r="F39" s="83">
        <f>'INPUTS &amp; Notes '!BW23</f>
        <v>0.64295372725842803</v>
      </c>
      <c r="G39" s="83">
        <f>'INPUTS &amp; Notes '!BX23</f>
        <v>0.87774142045214132</v>
      </c>
      <c r="H39" s="83">
        <f>'INPUTS &amp; Notes '!BY23</f>
        <v>0.95764143974233951</v>
      </c>
      <c r="I39" s="83">
        <f>'INPUTS &amp; Notes '!BZ23</f>
        <v>0.98545535997998701</v>
      </c>
      <c r="J39" s="83">
        <f>'INPUTS &amp; Notes '!CA23</f>
        <v>0.99507202295533115</v>
      </c>
      <c r="K39" s="83">
        <f>'INPUTS &amp; Notes '!CB23</f>
        <v>0.99835258775795055</v>
      </c>
      <c r="L39" s="83">
        <f>'INPUTS &amp; Notes '!CC23</f>
        <v>0.99945608377904127</v>
      </c>
      <c r="M39" s="83">
        <f>'INPUTS &amp; Notes '!CD23</f>
        <v>0.99982242942383759</v>
      </c>
      <c r="N39" s="60">
        <f>'INPUTS &amp; Notes '!CE23</f>
        <v>0.99994261371815729</v>
      </c>
    </row>
    <row r="40" spans="2:14" s="17" customFormat="1" x14ac:dyDescent="0.3">
      <c r="B40" s="59">
        <f>'INPUTS &amp; Notes '!BX11</f>
        <v>0.82500000000000007</v>
      </c>
      <c r="C40" s="83">
        <f t="shared" si="16"/>
        <v>1.2121212121212119</v>
      </c>
      <c r="D40" s="83">
        <f t="shared" si="17"/>
        <v>9.0909090909090988</v>
      </c>
      <c r="E40" s="83">
        <f>'INPUTS &amp; Notes '!BV24</f>
        <v>0.11707896771506028</v>
      </c>
      <c r="F40" s="83">
        <f>'INPUTS &amp; Notes '!BW24</f>
        <v>0.8414383611014794</v>
      </c>
      <c r="G40" s="83">
        <f>'INPUTS &amp; Notes '!BX24</f>
        <v>0.9690969638103617</v>
      </c>
      <c r="H40" s="83">
        <f>'INPUTS &amp; Notes '!BY24</f>
        <v>0.99364325904472783</v>
      </c>
      <c r="I40" s="83">
        <f>'INPUTS &amp; Notes '!BZ24</f>
        <v>0.99869096741957475</v>
      </c>
      <c r="J40" s="83">
        <f>'INPUTS &amp; Notes '!CA24</f>
        <v>0.99973296534290323</v>
      </c>
      <c r="K40" s="83">
        <f>'INPUTS &amp; Notes '!CB24</f>
        <v>0.9999461475608058</v>
      </c>
      <c r="L40" s="83">
        <f>'INPUTS &amp; Notes '!CC24</f>
        <v>0.99998926148056433</v>
      </c>
      <c r="M40" s="83">
        <f>'INPUTS &amp; Notes '!CD24</f>
        <v>0.99999788101420539</v>
      </c>
      <c r="N40" s="60">
        <f>'INPUTS &amp; Notes '!CE24</f>
        <v>0.99999958585604065</v>
      </c>
    </row>
    <row r="41" spans="2:14" s="17" customFormat="1" x14ac:dyDescent="0.3">
      <c r="B41" s="59">
        <f>'INPUTS &amp; Notes '!BX12</f>
        <v>0.84000000000000008</v>
      </c>
      <c r="C41" s="83">
        <f t="shared" si="16"/>
        <v>1.1904761904761905</v>
      </c>
      <c r="D41" s="83">
        <f t="shared" si="17"/>
        <v>10.71428571428571</v>
      </c>
      <c r="E41" s="83">
        <f>'INPUTS &amp; Notes '!BV25</f>
        <v>0.17036986822686317</v>
      </c>
      <c r="F41" s="83">
        <f>'INPUTS &amp; Notes '!BW25</f>
        <v>0.93893259591375522</v>
      </c>
      <c r="G41" s="83">
        <f>'INPUTS &amp; Notes '!BX25</f>
        <v>0.99296444651625804</v>
      </c>
      <c r="H41" s="83">
        <f>'INPUTS &amp; Notes '!BY25</f>
        <v>0.99912581803460321</v>
      </c>
      <c r="I41" s="83">
        <f>'INPUTS &amp; Notes '!BZ25</f>
        <v>0.99989067057344394</v>
      </c>
      <c r="J41" s="83">
        <f>'INPUTS &amp; Notes '!CA25</f>
        <v>0.99998641869145721</v>
      </c>
      <c r="K41" s="83">
        <f>'INPUTS &amp; Notes '!CB25</f>
        <v>0.99999832918204501</v>
      </c>
      <c r="L41" s="83">
        <f>'INPUTS &amp; Notes '!CC25</f>
        <v>0.99999979649161408</v>
      </c>
      <c r="M41" s="83">
        <f>'INPUTS &amp; Notes '!CD25</f>
        <v>0.99999997544572605</v>
      </c>
      <c r="N41" s="60">
        <f>'INPUTS &amp; Notes '!CE25</f>
        <v>0.99999999706315901</v>
      </c>
    </row>
    <row r="42" spans="2:14" s="17" customFormat="1" x14ac:dyDescent="0.3">
      <c r="B42" s="59">
        <f>'INPUTS &amp; Notes '!BX13</f>
        <v>0.85500000000000009</v>
      </c>
      <c r="C42" s="83">
        <f t="shared" si="16"/>
        <v>1.1695906432748537</v>
      </c>
      <c r="D42" s="83">
        <f t="shared" si="17"/>
        <v>12.280701754385964</v>
      </c>
      <c r="E42" s="83">
        <f>'INPUTS &amp; Notes '!BV26</f>
        <v>0.26121506858982502</v>
      </c>
      <c r="F42" s="83">
        <f>'INPUTS &amp; Notes '!BW26</f>
        <v>0.97698172438407305</v>
      </c>
      <c r="G42" s="83">
        <f>'INPUTS &amp; Notes '!BX26</f>
        <v>0.99835578750455234</v>
      </c>
      <c r="H42" s="83">
        <f>'INPUTS &amp; Notes '!BY26</f>
        <v>0.99987275871829573</v>
      </c>
      <c r="I42" s="83">
        <f>'INPUTS &amp; Notes '!BZ26</f>
        <v>0.99999006697534842</v>
      </c>
      <c r="J42" s="83">
        <f>'INPUTS &amp; Notes '!CA26</f>
        <v>0.99999922842076394</v>
      </c>
      <c r="K42" s="83">
        <f>'INPUTS &amp; Notes '!CB26</f>
        <v>0.99999994055570385</v>
      </c>
      <c r="L42" s="83">
        <f>'INPUTS &amp; Notes '!CC26</f>
        <v>0.99999999546005169</v>
      </c>
      <c r="M42" s="83">
        <f>'INPUTS &amp; Notes '!CD26</f>
        <v>0.9999999996561667</v>
      </c>
      <c r="N42" s="60">
        <f>'INPUTS &amp; Notes '!CE26</f>
        <v>0.99999999997416222</v>
      </c>
    </row>
    <row r="43" spans="2:14" s="17" customFormat="1" ht="15" thickBot="1" x14ac:dyDescent="0.35">
      <c r="B43" s="61">
        <f>'INPUTS &amp; Notes '!BX14</f>
        <v>0.86999999999999988</v>
      </c>
      <c r="C43" s="62">
        <f t="shared" si="16"/>
        <v>1.149425287356322</v>
      </c>
      <c r="D43" s="62">
        <f t="shared" si="17"/>
        <v>13.793103448275845</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B1:AA3"/>
    <mergeCell ref="AR4:BK6"/>
    <mergeCell ref="C5:M7"/>
    <mergeCell ref="B10:B11"/>
    <mergeCell ref="C10:C11"/>
    <mergeCell ref="D10:D11"/>
    <mergeCell ref="E10:N10"/>
    <mergeCell ref="C28:M30"/>
    <mergeCell ref="B33:B34"/>
    <mergeCell ref="C33:C34"/>
    <mergeCell ref="D33:D34"/>
    <mergeCell ref="E33:N3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3" tint="0.39997558519241921"/>
  </sheetPr>
  <dimension ref="A1:AL46"/>
  <sheetViews>
    <sheetView zoomScale="140" zoomScaleNormal="140" workbookViewId="0">
      <selection activeCell="G40" sqref="G40"/>
    </sheetView>
  </sheetViews>
  <sheetFormatPr defaultColWidth="8.88671875" defaultRowHeight="14.4" x14ac:dyDescent="0.3"/>
  <cols>
    <col min="1" max="1" width="10.44140625" style="137" customWidth="1"/>
    <col min="2" max="2" width="10.109375" style="139" customWidth="1"/>
    <col min="3" max="3" width="9" style="139" bestFit="1" customWidth="1"/>
    <col min="4" max="4" width="11.6640625" style="139" customWidth="1"/>
    <col min="5" max="5" width="9.33203125" style="139" customWidth="1"/>
    <col min="6" max="6" width="8.33203125" style="139" customWidth="1"/>
    <col min="7" max="7" width="11.44140625" style="138" customWidth="1"/>
    <col min="8" max="8" width="10.44140625" style="140" customWidth="1"/>
    <col min="9" max="9" width="7.33203125" style="139" customWidth="1"/>
    <col min="10" max="10" width="8" style="139" customWidth="1"/>
    <col min="11" max="38" width="8.88671875" style="124"/>
    <col min="39" max="16384" width="8.88671875" style="80"/>
  </cols>
  <sheetData>
    <row r="1" spans="1:10" ht="162" customHeight="1" x14ac:dyDescent="0.3">
      <c r="A1" s="198" t="s">
        <v>137</v>
      </c>
      <c r="B1" s="199"/>
      <c r="C1" s="199"/>
      <c r="D1" s="199"/>
      <c r="E1" s="199"/>
      <c r="F1" s="199"/>
      <c r="G1" s="199"/>
      <c r="H1" s="199"/>
      <c r="I1" s="199"/>
      <c r="J1" s="199"/>
    </row>
    <row r="2" spans="1:10" ht="151.19999999999999" customHeight="1" thickBot="1" x14ac:dyDescent="0.35">
      <c r="A2" s="183" t="s">
        <v>138</v>
      </c>
      <c r="B2" s="183"/>
      <c r="C2" s="183"/>
      <c r="D2" s="183"/>
      <c r="E2" s="183"/>
      <c r="F2" s="183"/>
      <c r="G2" s="183"/>
      <c r="H2" s="183"/>
      <c r="I2" s="183"/>
      <c r="J2" s="183"/>
    </row>
    <row r="3" spans="1:10" x14ac:dyDescent="0.3">
      <c r="A3" s="200" t="s">
        <v>95</v>
      </c>
      <c r="B3" s="201"/>
      <c r="C3" s="201"/>
      <c r="D3" s="201"/>
      <c r="E3" s="201"/>
      <c r="F3" s="201"/>
      <c r="G3" s="201"/>
      <c r="H3" s="201"/>
      <c r="I3" s="201"/>
      <c r="J3" s="202"/>
    </row>
    <row r="4" spans="1:10" ht="14.4" customHeight="1" x14ac:dyDescent="0.3">
      <c r="A4" s="205" t="s">
        <v>94</v>
      </c>
      <c r="B4" s="184" t="s">
        <v>93</v>
      </c>
      <c r="C4" s="184" t="s">
        <v>92</v>
      </c>
      <c r="D4" s="184" t="s">
        <v>91</v>
      </c>
      <c r="E4" s="190" t="s">
        <v>90</v>
      </c>
      <c r="F4" s="192" t="s">
        <v>89</v>
      </c>
      <c r="G4" s="194" t="s">
        <v>88</v>
      </c>
      <c r="H4" s="196" t="s">
        <v>18</v>
      </c>
      <c r="I4" s="184" t="s">
        <v>88</v>
      </c>
      <c r="J4" s="186" t="s">
        <v>87</v>
      </c>
    </row>
    <row r="5" spans="1:10" x14ac:dyDescent="0.3">
      <c r="A5" s="206"/>
      <c r="B5" s="185"/>
      <c r="C5" s="185"/>
      <c r="D5" s="185"/>
      <c r="E5" s="191"/>
      <c r="F5" s="193"/>
      <c r="G5" s="195"/>
      <c r="H5" s="197"/>
      <c r="I5" s="185"/>
      <c r="J5" s="187"/>
    </row>
    <row r="6" spans="1:10" x14ac:dyDescent="0.3">
      <c r="A6" s="125" t="s">
        <v>84</v>
      </c>
      <c r="B6" s="126">
        <v>1.7110000000000001</v>
      </c>
      <c r="C6" s="126">
        <v>9.3740000000000006</v>
      </c>
      <c r="D6" s="126">
        <v>9.1591800000000001E-2</v>
      </c>
      <c r="E6" s="127">
        <v>1.3272915999999999</v>
      </c>
      <c r="F6" s="126">
        <v>3.5495597999999999</v>
      </c>
      <c r="G6" s="126">
        <f>H6-F6</f>
        <v>0.15132590000000024</v>
      </c>
      <c r="H6" s="126">
        <v>3.7008857000000002</v>
      </c>
      <c r="I6" s="126">
        <f>J6-H6</f>
        <v>0.15132589999999979</v>
      </c>
      <c r="J6" s="128">
        <v>3.8522116</v>
      </c>
    </row>
    <row r="7" spans="1:10" ht="15.6" x14ac:dyDescent="0.35">
      <c r="A7" s="129" t="s">
        <v>106</v>
      </c>
      <c r="B7" s="126">
        <v>0.23325000000000001</v>
      </c>
      <c r="C7" s="126">
        <v>0.97192489999999998</v>
      </c>
      <c r="D7" s="126">
        <v>1.0027400000000001E-2</v>
      </c>
      <c r="E7" s="127">
        <v>0.1453111</v>
      </c>
      <c r="F7" s="126">
        <v>0.52685490000000001</v>
      </c>
      <c r="G7" s="126">
        <f>H7-F7</f>
        <v>1.6567099999999946E-2</v>
      </c>
      <c r="H7" s="126">
        <v>0.54342199999999996</v>
      </c>
      <c r="I7" s="126">
        <f>J7-H7</f>
        <v>1.6567100000000057E-2</v>
      </c>
      <c r="J7" s="128">
        <v>0.55998910000000002</v>
      </c>
    </row>
    <row r="8" spans="1:10" ht="16.8" thickBot="1" x14ac:dyDescent="0.35">
      <c r="A8" s="130" t="s">
        <v>105</v>
      </c>
      <c r="B8" s="131">
        <f>10^B7</f>
        <v>1.7109999624107075</v>
      </c>
      <c r="C8" s="131">
        <f>10^C7</f>
        <v>9.3739989383871958</v>
      </c>
      <c r="D8" s="131">
        <f>10^D7</f>
        <v>1.0233575547231821</v>
      </c>
      <c r="E8" s="131">
        <f>10^E7</f>
        <v>1.3973689858481844</v>
      </c>
      <c r="F8" s="131">
        <f>10^F7</f>
        <v>3.363991579246302</v>
      </c>
      <c r="G8" s="131">
        <f>H8-F8</f>
        <v>0.13080578904170759</v>
      </c>
      <c r="H8" s="131">
        <f>10^H7</f>
        <v>3.4947973682880096</v>
      </c>
      <c r="I8" s="131">
        <f>J8-H8</f>
        <v>0.13589205458184361</v>
      </c>
      <c r="J8" s="132">
        <f>10^J7</f>
        <v>3.6306894228698532</v>
      </c>
    </row>
    <row r="9" spans="1:10" ht="7.2" customHeight="1" x14ac:dyDescent="0.3">
      <c r="A9" s="133"/>
      <c r="B9" s="134"/>
      <c r="C9" s="134"/>
      <c r="D9" s="134"/>
      <c r="E9" s="134"/>
      <c r="F9" s="134"/>
      <c r="G9" s="134"/>
      <c r="H9" s="134"/>
      <c r="I9" s="134"/>
      <c r="J9" s="134"/>
    </row>
    <row r="10" spans="1:10" ht="203.4" customHeight="1" x14ac:dyDescent="0.3">
      <c r="A10" s="207" t="s">
        <v>139</v>
      </c>
      <c r="B10" s="207"/>
      <c r="C10" s="207"/>
      <c r="D10" s="207"/>
      <c r="E10" s="207"/>
      <c r="F10" s="207"/>
      <c r="G10" s="207"/>
      <c r="H10" s="207"/>
      <c r="I10" s="207"/>
      <c r="J10" s="207"/>
    </row>
    <row r="11" spans="1:10" x14ac:dyDescent="0.3">
      <c r="A11" s="135"/>
      <c r="B11" s="135"/>
      <c r="C11" s="135"/>
      <c r="D11" s="135"/>
      <c r="E11" s="135"/>
      <c r="F11" s="135"/>
      <c r="G11" s="136"/>
      <c r="H11" s="135"/>
      <c r="I11" s="135"/>
      <c r="J11" s="135"/>
    </row>
    <row r="12" spans="1:10" x14ac:dyDescent="0.3">
      <c r="B12" s="138"/>
      <c r="C12" s="138"/>
      <c r="D12" s="138"/>
      <c r="E12" s="138"/>
      <c r="I12" s="138"/>
    </row>
    <row r="13" spans="1:10" x14ac:dyDescent="0.3">
      <c r="B13" s="138"/>
      <c r="C13" s="138"/>
      <c r="D13" s="138"/>
      <c r="E13" s="138"/>
    </row>
    <row r="14" spans="1:10" x14ac:dyDescent="0.3">
      <c r="B14" s="138"/>
      <c r="C14" s="138"/>
      <c r="D14" s="138"/>
      <c r="E14" s="138"/>
    </row>
    <row r="15" spans="1:10" ht="16.2" x14ac:dyDescent="0.3">
      <c r="A15" s="188" t="s">
        <v>21</v>
      </c>
      <c r="B15" s="126" t="s">
        <v>84</v>
      </c>
      <c r="C15" s="126" t="s">
        <v>86</v>
      </c>
      <c r="D15" s="141" t="s">
        <v>107</v>
      </c>
      <c r="H15" s="139"/>
      <c r="J15" s="124"/>
    </row>
    <row r="16" spans="1:10" ht="17.399999999999999" customHeight="1" x14ac:dyDescent="0.3">
      <c r="A16" s="189"/>
      <c r="B16" s="142">
        <f>H6</f>
        <v>3.7008857000000002</v>
      </c>
      <c r="C16" s="142">
        <f>LOG10(B16)</f>
        <v>0.5683056723348241</v>
      </c>
      <c r="D16" s="126">
        <f t="shared" ref="D16:D23" si="0">10^C16</f>
        <v>3.7008857000000002</v>
      </c>
      <c r="F16" s="126" t="s">
        <v>81</v>
      </c>
      <c r="G16" s="126" t="s">
        <v>85</v>
      </c>
      <c r="H16" s="139"/>
      <c r="J16" s="124"/>
    </row>
    <row r="17" spans="1:10" x14ac:dyDescent="0.3">
      <c r="A17" s="143">
        <v>0</v>
      </c>
      <c r="B17" s="144">
        <f t="shared" ref="B17:B23" si="1">((A17/100)+1)*B$16</f>
        <v>3.7008857000000002</v>
      </c>
      <c r="C17" s="144">
        <f t="shared" ref="C17:C23" si="2">((A17/100)+1)*C$16</f>
        <v>0.5683056723348241</v>
      </c>
      <c r="D17" s="126">
        <f t="shared" si="0"/>
        <v>3.7008857000000002</v>
      </c>
      <c r="F17" s="139">
        <v>0</v>
      </c>
      <c r="G17" s="138">
        <f t="shared" ref="G17:G23" si="3">(((D17-D$17)/D$17))*100</f>
        <v>0</v>
      </c>
      <c r="H17" s="139"/>
      <c r="J17" s="124"/>
    </row>
    <row r="18" spans="1:10" x14ac:dyDescent="0.3">
      <c r="A18" s="143">
        <v>5</v>
      </c>
      <c r="B18" s="144">
        <f t="shared" si="1"/>
        <v>3.8859299850000002</v>
      </c>
      <c r="C18" s="144">
        <f t="shared" si="2"/>
        <v>0.59672095595156538</v>
      </c>
      <c r="D18" s="126">
        <f t="shared" si="0"/>
        <v>3.951126696464573</v>
      </c>
      <c r="E18" s="145"/>
      <c r="F18" s="139">
        <f t="shared" ref="F18:F23" si="4">A18</f>
        <v>5</v>
      </c>
      <c r="G18" s="138">
        <f t="shared" si="3"/>
        <v>6.7616515815274392</v>
      </c>
      <c r="H18" s="139"/>
      <c r="J18" s="124"/>
    </row>
    <row r="19" spans="1:10" x14ac:dyDescent="0.3">
      <c r="A19" s="143">
        <v>10</v>
      </c>
      <c r="B19" s="144">
        <f t="shared" si="1"/>
        <v>4.0709742700000007</v>
      </c>
      <c r="C19" s="144">
        <f t="shared" si="2"/>
        <v>0.62513623956830655</v>
      </c>
      <c r="D19" s="126">
        <f t="shared" si="0"/>
        <v>4.2182881172242217</v>
      </c>
      <c r="F19" s="139">
        <f t="shared" si="4"/>
        <v>10</v>
      </c>
      <c r="G19" s="138">
        <f t="shared" si="3"/>
        <v>13.980502484154577</v>
      </c>
      <c r="H19" s="139"/>
      <c r="J19" s="124"/>
    </row>
    <row r="20" spans="1:10" x14ac:dyDescent="0.3">
      <c r="A20" s="143">
        <v>15</v>
      </c>
      <c r="B20" s="144">
        <f t="shared" si="1"/>
        <v>4.2560185549999998</v>
      </c>
      <c r="C20" s="144">
        <f t="shared" si="2"/>
        <v>0.65355152318504761</v>
      </c>
      <c r="D20" s="126">
        <f t="shared" si="0"/>
        <v>4.5035140624158947</v>
      </c>
      <c r="F20" s="139">
        <f t="shared" si="4"/>
        <v>15</v>
      </c>
      <c r="G20" s="138">
        <f t="shared" si="3"/>
        <v>21.687466933007265</v>
      </c>
      <c r="H20" s="139"/>
      <c r="J20" s="124"/>
    </row>
    <row r="21" spans="1:10" x14ac:dyDescent="0.3">
      <c r="A21" s="143">
        <v>20</v>
      </c>
      <c r="B21" s="144">
        <f t="shared" si="1"/>
        <v>4.4410628399999998</v>
      </c>
      <c r="C21" s="144">
        <f t="shared" si="2"/>
        <v>0.68196680680178889</v>
      </c>
      <c r="D21" s="126">
        <f t="shared" si="0"/>
        <v>4.80802599224155</v>
      </c>
      <c r="F21" s="139">
        <f t="shared" si="4"/>
        <v>20</v>
      </c>
      <c r="G21" s="138">
        <f t="shared" si="3"/>
        <v>29.91554946540364</v>
      </c>
      <c r="H21" s="139"/>
      <c r="J21" s="124"/>
    </row>
    <row r="22" spans="1:10" x14ac:dyDescent="0.3">
      <c r="A22" s="143">
        <v>25</v>
      </c>
      <c r="B22" s="144">
        <f t="shared" si="1"/>
        <v>4.6261071249999999</v>
      </c>
      <c r="C22" s="144">
        <f t="shared" si="2"/>
        <v>0.71038209041853007</v>
      </c>
      <c r="D22" s="126">
        <f t="shared" si="0"/>
        <v>5.1331279577861997</v>
      </c>
      <c r="F22" s="139">
        <f t="shared" si="4"/>
        <v>25</v>
      </c>
      <c r="G22" s="138">
        <f t="shared" si="3"/>
        <v>38.699986270481126</v>
      </c>
      <c r="H22" s="139"/>
      <c r="J22" s="124"/>
    </row>
    <row r="23" spans="1:10" x14ac:dyDescent="0.3">
      <c r="A23" s="143">
        <v>30</v>
      </c>
      <c r="B23" s="144">
        <f t="shared" si="1"/>
        <v>4.8111514100000008</v>
      </c>
      <c r="C23" s="144">
        <f t="shared" si="2"/>
        <v>0.73879737403527135</v>
      </c>
      <c r="D23" s="126">
        <f t="shared" si="0"/>
        <v>5.4802121855256765</v>
      </c>
      <c r="F23" s="139">
        <f t="shared" si="4"/>
        <v>30</v>
      </c>
      <c r="G23" s="138">
        <f t="shared" si="3"/>
        <v>48.078396085717436</v>
      </c>
      <c r="H23" s="139"/>
      <c r="J23" s="124"/>
    </row>
    <row r="24" spans="1:10" x14ac:dyDescent="0.3">
      <c r="A24" s="146"/>
      <c r="B24" s="134"/>
      <c r="C24" s="134"/>
      <c r="D24" s="134"/>
      <c r="H24" s="139"/>
      <c r="J24" s="124"/>
    </row>
    <row r="25" spans="1:10" x14ac:dyDescent="0.3">
      <c r="A25" s="146"/>
      <c r="B25" s="134"/>
      <c r="C25" s="134"/>
      <c r="D25" s="134"/>
      <c r="H25" s="139"/>
      <c r="J25" s="124"/>
    </row>
    <row r="26" spans="1:10" x14ac:dyDescent="0.3">
      <c r="A26" s="146"/>
      <c r="B26" s="134"/>
      <c r="C26" s="134"/>
      <c r="D26" s="134"/>
      <c r="H26" s="139"/>
      <c r="J26" s="124"/>
    </row>
    <row r="27" spans="1:10" x14ac:dyDescent="0.3">
      <c r="A27" s="147"/>
      <c r="B27" s="138"/>
      <c r="C27" s="138"/>
      <c r="D27" s="138"/>
      <c r="H27" s="139"/>
      <c r="J27" s="124"/>
    </row>
    <row r="28" spans="1:10" x14ac:dyDescent="0.3">
      <c r="A28" s="147"/>
      <c r="B28" s="138"/>
      <c r="C28" s="138"/>
      <c r="D28" s="138"/>
      <c r="H28" s="139"/>
      <c r="J28" s="124"/>
    </row>
    <row r="29" spans="1:10" x14ac:dyDescent="0.3">
      <c r="A29" s="147"/>
      <c r="B29" s="138"/>
      <c r="C29" s="138"/>
      <c r="D29" s="138"/>
      <c r="H29" s="139"/>
      <c r="J29" s="124"/>
    </row>
    <row r="30" spans="1:10" x14ac:dyDescent="0.3">
      <c r="A30" s="203" t="s">
        <v>21</v>
      </c>
      <c r="B30" s="126" t="s">
        <v>84</v>
      </c>
      <c r="C30" s="126" t="s">
        <v>83</v>
      </c>
      <c r="D30" s="126" t="s">
        <v>82</v>
      </c>
      <c r="F30" s="126" t="s">
        <v>81</v>
      </c>
      <c r="G30" s="126" t="s">
        <v>80</v>
      </c>
      <c r="H30" s="139"/>
      <c r="J30" s="124"/>
    </row>
    <row r="31" spans="1:10" x14ac:dyDescent="0.3">
      <c r="A31" s="204"/>
      <c r="B31" s="126">
        <v>3.7008857000000002</v>
      </c>
      <c r="C31" s="126">
        <v>0.35808060000000003</v>
      </c>
      <c r="D31" s="126">
        <f t="shared" ref="D31:D38" si="5">ASIN(C31)*10</f>
        <v>3.6621136806790706</v>
      </c>
      <c r="F31" s="139">
        <v>0</v>
      </c>
      <c r="G31" s="138">
        <f t="shared" ref="G31:G37" si="6">(((D32-D$32)/D$32))*100</f>
        <v>0</v>
      </c>
      <c r="H31" s="139"/>
      <c r="J31" s="124"/>
    </row>
    <row r="32" spans="1:10" x14ac:dyDescent="0.3">
      <c r="A32" s="148">
        <v>0</v>
      </c>
      <c r="B32" s="144">
        <f t="shared" ref="B32:B38" si="7">((A32/100)+1)*B$16</f>
        <v>3.7008857000000002</v>
      </c>
      <c r="C32" s="144">
        <f t="shared" ref="C32:C38" si="8">((A32/100)+1)*C$31</f>
        <v>0.35808060000000003</v>
      </c>
      <c r="D32" s="126">
        <f t="shared" si="5"/>
        <v>3.6621136806790706</v>
      </c>
      <c r="F32" s="139">
        <f t="shared" ref="F32:F37" si="9">A33</f>
        <v>5</v>
      </c>
      <c r="G32" s="138">
        <f t="shared" si="6"/>
        <v>5.2559195149958402</v>
      </c>
      <c r="H32" s="139"/>
      <c r="J32" s="124"/>
    </row>
    <row r="33" spans="1:10" x14ac:dyDescent="0.3">
      <c r="A33" s="148">
        <v>5</v>
      </c>
      <c r="B33" s="144">
        <f t="shared" si="7"/>
        <v>3.8859299850000002</v>
      </c>
      <c r="C33" s="144">
        <f t="shared" si="8"/>
        <v>0.37598463000000004</v>
      </c>
      <c r="D33" s="126">
        <f t="shared" si="5"/>
        <v>3.8545914282832143</v>
      </c>
      <c r="F33" s="139">
        <f t="shared" si="9"/>
        <v>10</v>
      </c>
      <c r="G33" s="138">
        <f t="shared" si="6"/>
        <v>10.553218180564414</v>
      </c>
      <c r="H33" s="139"/>
      <c r="J33" s="124"/>
    </row>
    <row r="34" spans="1:10" x14ac:dyDescent="0.3">
      <c r="A34" s="148">
        <v>10</v>
      </c>
      <c r="B34" s="144">
        <f t="shared" si="7"/>
        <v>4.0709742700000007</v>
      </c>
      <c r="C34" s="144">
        <f t="shared" si="8"/>
        <v>0.39388866000000006</v>
      </c>
      <c r="D34" s="126">
        <f t="shared" si="5"/>
        <v>4.0485845274214309</v>
      </c>
      <c r="F34" s="139">
        <f t="shared" si="9"/>
        <v>15</v>
      </c>
      <c r="G34" s="138">
        <f t="shared" si="6"/>
        <v>15.894932285934329</v>
      </c>
      <c r="H34" s="139"/>
      <c r="J34" s="124"/>
    </row>
    <row r="35" spans="1:10" x14ac:dyDescent="0.3">
      <c r="A35" s="148">
        <v>15</v>
      </c>
      <c r="B35" s="144">
        <f t="shared" si="7"/>
        <v>4.2560185549999998</v>
      </c>
      <c r="C35" s="144">
        <f t="shared" si="8"/>
        <v>0.41179269000000002</v>
      </c>
      <c r="D35" s="126">
        <f t="shared" si="5"/>
        <v>4.2442041704569462</v>
      </c>
      <c r="F35" s="139">
        <f t="shared" si="9"/>
        <v>20</v>
      </c>
      <c r="G35" s="138">
        <f t="shared" si="6"/>
        <v>21.284296616967811</v>
      </c>
      <c r="H35" s="139"/>
      <c r="J35" s="124"/>
    </row>
    <row r="36" spans="1:10" x14ac:dyDescent="0.3">
      <c r="A36" s="148">
        <v>20</v>
      </c>
      <c r="B36" s="144">
        <f t="shared" si="7"/>
        <v>4.4410628399999998</v>
      </c>
      <c r="C36" s="144">
        <f t="shared" si="8"/>
        <v>0.42969672000000003</v>
      </c>
      <c r="D36" s="126">
        <f t="shared" si="5"/>
        <v>4.4415688189253615</v>
      </c>
      <c r="F36" s="139">
        <f t="shared" si="9"/>
        <v>25</v>
      </c>
      <c r="G36" s="138">
        <f t="shared" si="6"/>
        <v>26.724768322470148</v>
      </c>
      <c r="H36" s="139"/>
      <c r="J36" s="124"/>
    </row>
    <row r="37" spans="1:10" x14ac:dyDescent="0.3">
      <c r="A37" s="148">
        <v>25</v>
      </c>
      <c r="B37" s="144">
        <f t="shared" si="7"/>
        <v>4.6261071249999999</v>
      </c>
      <c r="C37" s="144">
        <f t="shared" si="8"/>
        <v>0.44760075000000005</v>
      </c>
      <c r="D37" s="126">
        <f t="shared" si="5"/>
        <v>4.6408050775460366</v>
      </c>
      <c r="F37" s="139">
        <f t="shared" si="9"/>
        <v>30</v>
      </c>
      <c r="G37" s="138">
        <f t="shared" si="6"/>
        <v>32.220054207467598</v>
      </c>
      <c r="H37" s="139"/>
      <c r="J37" s="124"/>
    </row>
    <row r="38" spans="1:10" x14ac:dyDescent="0.3">
      <c r="A38" s="148">
        <v>30</v>
      </c>
      <c r="B38" s="144">
        <f t="shared" si="7"/>
        <v>4.8111514100000008</v>
      </c>
      <c r="C38" s="144">
        <f t="shared" si="8"/>
        <v>0.46550478000000006</v>
      </c>
      <c r="D38" s="126">
        <f t="shared" si="5"/>
        <v>4.8420486937329539</v>
      </c>
      <c r="F38" s="124"/>
      <c r="G38" s="124"/>
      <c r="H38" s="139"/>
      <c r="J38" s="124"/>
    </row>
    <row r="39" spans="1:10" x14ac:dyDescent="0.3">
      <c r="A39" s="149"/>
      <c r="H39" s="139"/>
      <c r="J39" s="124"/>
    </row>
    <row r="40" spans="1:10" x14ac:dyDescent="0.3">
      <c r="A40" s="149"/>
      <c r="H40" s="139"/>
      <c r="J40" s="124"/>
    </row>
    <row r="41" spans="1:10" ht="81.599999999999994" customHeight="1" x14ac:dyDescent="0.3">
      <c r="A41" s="181" t="s">
        <v>140</v>
      </c>
      <c r="B41" s="182"/>
      <c r="C41" s="182"/>
      <c r="D41" s="182"/>
      <c r="E41" s="182"/>
      <c r="F41" s="182"/>
      <c r="G41" s="182"/>
      <c r="H41" s="182"/>
      <c r="I41" s="182"/>
      <c r="J41" s="182"/>
    </row>
    <row r="42" spans="1:10" x14ac:dyDescent="0.3">
      <c r="A42" s="149"/>
      <c r="H42" s="139"/>
      <c r="J42" s="124"/>
    </row>
    <row r="43" spans="1:10" x14ac:dyDescent="0.3">
      <c r="A43" s="149"/>
      <c r="H43" s="139"/>
      <c r="J43" s="124"/>
    </row>
    <row r="44" spans="1:10" x14ac:dyDescent="0.3">
      <c r="A44" s="149"/>
      <c r="H44" s="139"/>
      <c r="J44" s="124"/>
    </row>
    <row r="45" spans="1:10" x14ac:dyDescent="0.3">
      <c r="A45" s="149"/>
      <c r="H45" s="139"/>
      <c r="J45" s="124"/>
    </row>
    <row r="46" spans="1:10" x14ac:dyDescent="0.3">
      <c r="A46" s="149"/>
      <c r="H46" s="139"/>
      <c r="J46" s="124"/>
    </row>
  </sheetData>
  <mergeCells count="17">
    <mergeCell ref="A1:J1"/>
    <mergeCell ref="A3:J3"/>
    <mergeCell ref="A30:A31"/>
    <mergeCell ref="A4:A5"/>
    <mergeCell ref="B4:B5"/>
    <mergeCell ref="C4:C5"/>
    <mergeCell ref="D4:D5"/>
    <mergeCell ref="A10:J10"/>
    <mergeCell ref="A41:J41"/>
    <mergeCell ref="A2:J2"/>
    <mergeCell ref="I4:I5"/>
    <mergeCell ref="J4:J5"/>
    <mergeCell ref="A15:A16"/>
    <mergeCell ref="E4:E5"/>
    <mergeCell ref="F4:F5"/>
    <mergeCell ref="G4:G5"/>
    <mergeCell ref="H4:H5"/>
  </mergeCells>
  <pageMargins left="0.7" right="0.7" top="0.75" bottom="0.75" header="0.3" footer="0.3"/>
  <pageSetup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39997558519241921"/>
  </sheetPr>
  <dimension ref="B1:BK77"/>
  <sheetViews>
    <sheetView zoomScale="76" zoomScaleNormal="76" workbookViewId="0">
      <selection activeCell="L23" sqref="L23"/>
    </sheetView>
  </sheetViews>
  <sheetFormatPr defaultRowHeight="14.4" x14ac:dyDescent="0.3"/>
  <cols>
    <col min="2" max="2" width="11.33203125" style="10"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B4" s="41"/>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ht="15" thickBot="1" x14ac:dyDescent="0.35">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B7" s="85" t="s">
        <v>113</v>
      </c>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6.2" thickBot="1" x14ac:dyDescent="0.35">
      <c r="B8" s="86">
        <v>2</v>
      </c>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B9" s="41"/>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114</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ht="42.6" customHeigh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 t="shared" ref="C12:C20" si="14">((SINH(B12*$B$8))/$B$8)^2</f>
        <v>1.1334577494722204</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si="14"/>
        <v>1.2109028035779308</v>
      </c>
      <c r="D13" s="13">
        <f t="shared" ref="D13:D20" si="15">((C13-C$12)/C$12)*100</f>
        <v>6.8326370472804658</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1.2931585507246932</v>
      </c>
      <c r="D14" s="13">
        <f t="shared" si="15"/>
        <v>14.08970041687353</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1.3805212004491048</v>
      </c>
      <c r="D15" s="13">
        <f t="shared" si="15"/>
        <v>21.797323375478804</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1.4733053526531574</v>
      </c>
      <c r="D16" s="13">
        <f t="shared" si="15"/>
        <v>29.983261690978996</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1.5718451305036951</v>
      </c>
      <c r="D17" s="13">
        <f t="shared" si="15"/>
        <v>38.676993583184192</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1.6764953836367134</v>
      </c>
      <c r="D18" s="13">
        <f t="shared" si="15"/>
        <v>47.909825877263721</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1.7876329659993271</v>
      </c>
      <c r="D19" s="13">
        <f t="shared" si="15"/>
        <v>57.715006742131735</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1.9056580929310341</v>
      </c>
      <c r="D20" s="15">
        <f t="shared" si="15"/>
        <v>68.127845419767823</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B21" s="41"/>
      <c r="D21" s="52"/>
      <c r="E21" s="52"/>
      <c r="F21" s="52"/>
      <c r="G21" s="52"/>
      <c r="H21" s="52"/>
      <c r="I21" s="52"/>
      <c r="J21" s="52"/>
      <c r="K21" s="52"/>
      <c r="L21" s="52"/>
      <c r="M21" s="52"/>
      <c r="N21" s="52"/>
    </row>
    <row r="22" spans="2:63" s="29" customFormat="1" x14ac:dyDescent="0.3">
      <c r="B22" s="41"/>
      <c r="D22" s="52"/>
      <c r="E22" s="52"/>
      <c r="F22" s="52"/>
      <c r="G22" s="52"/>
      <c r="H22" s="52"/>
      <c r="I22" s="52"/>
      <c r="J22" s="52"/>
      <c r="K22" s="52"/>
      <c r="L22" s="52"/>
      <c r="M22" s="52"/>
      <c r="N22" s="52"/>
    </row>
    <row r="23" spans="2:63" s="29" customFormat="1" x14ac:dyDescent="0.3">
      <c r="B23" s="41"/>
      <c r="D23" s="52"/>
      <c r="E23" s="52"/>
      <c r="F23" s="52"/>
      <c r="G23" s="52"/>
      <c r="H23" s="52"/>
      <c r="I23" s="52"/>
      <c r="J23" s="52"/>
      <c r="K23" s="52"/>
      <c r="L23" s="52"/>
      <c r="M23" s="52"/>
      <c r="N23" s="52"/>
    </row>
    <row r="24" spans="2:63" s="29" customFormat="1" x14ac:dyDescent="0.3">
      <c r="B24" s="41"/>
      <c r="D24" s="52"/>
      <c r="E24" s="52"/>
      <c r="F24" s="52"/>
      <c r="G24" s="52"/>
      <c r="H24" s="52"/>
      <c r="I24" s="52"/>
      <c r="J24" s="52"/>
      <c r="K24" s="52"/>
      <c r="L24" s="52"/>
      <c r="M24" s="52"/>
      <c r="N24" s="52"/>
    </row>
    <row r="25" spans="2:63" s="29" customFormat="1" x14ac:dyDescent="0.3">
      <c r="B25" s="41"/>
      <c r="D25" s="52"/>
      <c r="E25" s="52"/>
      <c r="F25" s="52"/>
      <c r="G25" s="52"/>
      <c r="H25" s="52"/>
      <c r="I25" s="52"/>
      <c r="J25" s="52"/>
      <c r="K25" s="52"/>
      <c r="L25" s="52"/>
      <c r="M25" s="52"/>
      <c r="N25" s="52"/>
    </row>
    <row r="26" spans="2:63" s="29" customFormat="1" x14ac:dyDescent="0.3">
      <c r="B26" s="41"/>
      <c r="D26" s="52"/>
      <c r="E26" s="52"/>
      <c r="F26" s="52"/>
      <c r="G26" s="52"/>
      <c r="H26" s="52"/>
      <c r="I26" s="52"/>
      <c r="J26" s="52"/>
      <c r="K26" s="52"/>
      <c r="L26" s="52"/>
      <c r="M26" s="52"/>
      <c r="N26" s="52"/>
    </row>
    <row r="27" spans="2:63" s="29" customFormat="1" x14ac:dyDescent="0.3">
      <c r="B27" s="41"/>
      <c r="D27" s="52"/>
      <c r="E27" s="52"/>
      <c r="F27" s="52"/>
      <c r="G27" s="52"/>
      <c r="H27" s="52"/>
      <c r="I27" s="52"/>
      <c r="J27" s="52"/>
      <c r="K27" s="52"/>
      <c r="L27" s="52"/>
      <c r="M27" s="52"/>
      <c r="N27" s="52"/>
    </row>
    <row r="28" spans="2:63" s="17" customFormat="1" x14ac:dyDescent="0.3">
      <c r="B28" s="54"/>
      <c r="C28" s="225" t="s">
        <v>78</v>
      </c>
      <c r="D28" s="226"/>
      <c r="E28" s="226"/>
      <c r="F28" s="226"/>
      <c r="G28" s="226"/>
      <c r="H28" s="226"/>
      <c r="I28" s="226"/>
      <c r="J28" s="226"/>
      <c r="K28" s="226"/>
      <c r="L28" s="226"/>
      <c r="M28" s="226"/>
      <c r="N28" s="53"/>
    </row>
    <row r="29" spans="2:63" s="17" customFormat="1" x14ac:dyDescent="0.3">
      <c r="B29" s="54"/>
      <c r="C29" s="226"/>
      <c r="D29" s="226"/>
      <c r="E29" s="226"/>
      <c r="F29" s="226"/>
      <c r="G29" s="226"/>
      <c r="H29" s="226"/>
      <c r="I29" s="226"/>
      <c r="J29" s="226"/>
      <c r="K29" s="226"/>
      <c r="L29" s="226"/>
      <c r="M29" s="226"/>
      <c r="N29" s="53"/>
    </row>
    <row r="30" spans="2:63" s="17" customFormat="1" x14ac:dyDescent="0.3">
      <c r="B30" s="54"/>
      <c r="C30" s="226"/>
      <c r="D30" s="226"/>
      <c r="E30" s="226"/>
      <c r="F30" s="226"/>
      <c r="G30" s="226"/>
      <c r="H30" s="226"/>
      <c r="I30" s="226"/>
      <c r="J30" s="226"/>
      <c r="K30" s="226"/>
      <c r="L30" s="226"/>
      <c r="M30" s="226"/>
      <c r="N30" s="53"/>
    </row>
    <row r="31" spans="2:63" s="17" customFormat="1" x14ac:dyDescent="0.3">
      <c r="B31" s="54"/>
      <c r="D31" s="53"/>
      <c r="E31" s="53"/>
      <c r="F31" s="53"/>
      <c r="G31" s="53"/>
      <c r="H31" s="53"/>
      <c r="I31" s="53"/>
      <c r="J31" s="53"/>
      <c r="K31" s="53"/>
      <c r="L31" s="53"/>
      <c r="M31" s="53"/>
      <c r="N31" s="53"/>
    </row>
    <row r="32" spans="2:63" s="17" customFormat="1" ht="15" thickBot="1" x14ac:dyDescent="0.35">
      <c r="B32" s="54"/>
      <c r="D32" s="53"/>
      <c r="E32" s="53"/>
      <c r="F32" s="53"/>
      <c r="G32" s="53"/>
      <c r="H32" s="53"/>
      <c r="I32" s="53"/>
      <c r="J32" s="53"/>
      <c r="K32" s="53"/>
      <c r="L32" s="53"/>
      <c r="M32" s="53"/>
      <c r="N32" s="53"/>
    </row>
    <row r="33" spans="2:14" s="17" customFormat="1" ht="16.2" customHeight="1" x14ac:dyDescent="0.3">
      <c r="B33" s="233" t="s">
        <v>71</v>
      </c>
      <c r="C33" s="235" t="str">
        <f>C10</f>
        <v>Inverse (1/lambda)*asinh(lambda*root(x))</v>
      </c>
      <c r="D33" s="237" t="s">
        <v>21</v>
      </c>
      <c r="E33" s="215" t="s">
        <v>20</v>
      </c>
      <c r="F33" s="216"/>
      <c r="G33" s="216"/>
      <c r="H33" s="216"/>
      <c r="I33" s="216"/>
      <c r="J33" s="216"/>
      <c r="K33" s="216"/>
      <c r="L33" s="216"/>
      <c r="M33" s="216"/>
      <c r="N33" s="217"/>
    </row>
    <row r="34" spans="2:14" s="17" customFormat="1" ht="42.6" customHeigh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83">
        <f t="shared" ref="C35:C43" si="16">((SINH(B35*$B$8))/$B$8)^2</f>
        <v>1.1334577494722204</v>
      </c>
      <c r="D35" s="83">
        <f>((C35-C$12)/C$12)*100</f>
        <v>0</v>
      </c>
      <c r="E35" s="83">
        <f>'INPUTS &amp; Notes '!BV19</f>
        <v>5.0000000000000044E-2</v>
      </c>
      <c r="F35" s="83">
        <f>'INPUTS &amp; Notes '!BW19</f>
        <v>5.0000000000000072E-2</v>
      </c>
      <c r="G35" s="83">
        <f>'INPUTS &amp; Notes '!BX19</f>
        <v>5.0000000000000031E-2</v>
      </c>
      <c r="H35" s="83">
        <f>'INPUTS &amp; Notes '!BY19</f>
        <v>5.0000000000000017E-2</v>
      </c>
      <c r="I35" s="83">
        <f>'INPUTS &amp; Notes '!BZ19</f>
        <v>5.0000000000000065E-2</v>
      </c>
      <c r="J35" s="83">
        <f>'INPUTS &amp; Notes '!CA19</f>
        <v>5.0000000000000225E-2</v>
      </c>
      <c r="K35" s="83">
        <f>'INPUTS &amp; Notes '!CB19</f>
        <v>4.9999999999999878E-2</v>
      </c>
      <c r="L35" s="83">
        <f>'INPUTS &amp; Notes '!CC19</f>
        <v>4.999999999999985E-2</v>
      </c>
      <c r="M35" s="83">
        <f>'INPUTS &amp; Notes '!CD19</f>
        <v>0.05</v>
      </c>
      <c r="N35" s="60">
        <f>'INPUTS &amp; Notes '!CE19</f>
        <v>5.0000000000000044E-2</v>
      </c>
    </row>
    <row r="36" spans="2:14" s="17" customFormat="1" x14ac:dyDescent="0.3">
      <c r="B36" s="59">
        <f>'INPUTS &amp; Notes '!BX7</f>
        <v>0.76500000000000001</v>
      </c>
      <c r="C36" s="83">
        <f t="shared" si="16"/>
        <v>1.2109028035779308</v>
      </c>
      <c r="D36" s="83">
        <f t="shared" ref="D36:D43" si="17">((C36-C$12)/C$12)*100</f>
        <v>6.8326370472804658</v>
      </c>
      <c r="E36" s="83">
        <f>'INPUTS &amp; Notes '!BV20</f>
        <v>5.1722182954372253E-2</v>
      </c>
      <c r="F36" s="83">
        <f>'INPUTS &amp; Notes '!BW20</f>
        <v>7.6130031579926677E-2</v>
      </c>
      <c r="G36" s="83">
        <f>'INPUTS &amp; Notes '!BX20</f>
        <v>0.10720843929718261</v>
      </c>
      <c r="H36" s="83">
        <f>'INPUTS &amp; Notes '!BY20</f>
        <v>0.13932888196106907</v>
      </c>
      <c r="I36" s="83">
        <f>'INPUTS &amp; Notes '!BZ20</f>
        <v>0.17172507524254116</v>
      </c>
      <c r="J36" s="83">
        <f>'INPUTS &amp; Notes '!CA20</f>
        <v>0.20411411045158326</v>
      </c>
      <c r="K36" s="83">
        <f>'INPUTS &amp; Notes '!CB20</f>
        <v>0.23631530449692617</v>
      </c>
      <c r="L36" s="83">
        <f>'INPUTS &amp; Notes '!CC20</f>
        <v>0.268187497748267</v>
      </c>
      <c r="M36" s="83">
        <f>'INPUTS &amp; Notes '!CD20</f>
        <v>0.29961329064578301</v>
      </c>
      <c r="N36" s="60">
        <f>'INPUTS &amp; Notes '!CE20</f>
        <v>0.33049343880888604</v>
      </c>
    </row>
    <row r="37" spans="2:14" s="17" customFormat="1" x14ac:dyDescent="0.3">
      <c r="B37" s="59">
        <f>'INPUTS &amp; Notes '!BX8</f>
        <v>0.78</v>
      </c>
      <c r="C37" s="83">
        <f t="shared" si="16"/>
        <v>1.2931585507246932</v>
      </c>
      <c r="D37" s="83">
        <f t="shared" si="17"/>
        <v>14.08970041687353</v>
      </c>
      <c r="E37" s="83">
        <f>'INPUTS &amp; Notes '!BV21</f>
        <v>5.7253034994964501E-2</v>
      </c>
      <c r="F37" s="83">
        <f>'INPUTS &amp; Notes '!BW21</f>
        <v>0.17495706256817717</v>
      </c>
      <c r="G37" s="83">
        <f>'INPUTS &amp; Notes '!BX21</f>
        <v>0.31661987792904694</v>
      </c>
      <c r="H37" s="83">
        <f>'INPUTS &amp; Notes '!BY21</f>
        <v>0.44396730240910753</v>
      </c>
      <c r="I37" s="83">
        <f>'INPUTS &amp; Notes '!BZ21</f>
        <v>0.55320043419699505</v>
      </c>
      <c r="J37" s="83">
        <f>'INPUTS &amp; Notes '!CA21</f>
        <v>0.64468436764151282</v>
      </c>
      <c r="K37" s="83">
        <f>'INPUTS &amp; Notes '!CB21</f>
        <v>0.71996831181274246</v>
      </c>
      <c r="L37" s="83">
        <f>'INPUTS &amp; Notes '!CC21</f>
        <v>0.781045381660881</v>
      </c>
      <c r="M37" s="83">
        <f>'INPUTS &amp; Notes '!CD21</f>
        <v>0.83000754639332486</v>
      </c>
      <c r="N37" s="60">
        <f>'INPUTS &amp; Notes '!CE21</f>
        <v>0.86885725549236137</v>
      </c>
    </row>
    <row r="38" spans="2:14" s="17" customFormat="1" x14ac:dyDescent="0.3">
      <c r="B38" s="59">
        <f>'INPUTS &amp; Notes '!BX9</f>
        <v>0.79500000000000004</v>
      </c>
      <c r="C38" s="83">
        <f t="shared" si="16"/>
        <v>1.3805212004491048</v>
      </c>
      <c r="D38" s="83">
        <f t="shared" si="17"/>
        <v>21.797323375478804</v>
      </c>
      <c r="E38" s="83">
        <f>'INPUTS &amp; Notes '!BV22</f>
        <v>6.7829720070390787E-2</v>
      </c>
      <c r="F38" s="83">
        <f>'INPUTS &amp; Notes '!BW22</f>
        <v>0.37980305697912281</v>
      </c>
      <c r="G38" s="83">
        <f>'INPUTS &amp; Notes '!BX22</f>
        <v>0.64077608734391889</v>
      </c>
      <c r="H38" s="83">
        <f>'INPUTS &amp; Notes '!BY22</f>
        <v>0.79665882039797031</v>
      </c>
      <c r="I38" s="83">
        <f>'INPUTS &amp; Notes '!BZ22</f>
        <v>0.88692992716811359</v>
      </c>
      <c r="J38" s="83">
        <f>'INPUTS &amp; Notes '!CA22</f>
        <v>0.93811351102547003</v>
      </c>
      <c r="K38" s="83">
        <f>'INPUTS &amp; Notes '!CB22</f>
        <v>0.96659681996550029</v>
      </c>
      <c r="L38" s="83">
        <f>'INPUTS &amp; Notes '!CC22</f>
        <v>0.98219043110978299</v>
      </c>
      <c r="M38" s="83">
        <f>'INPUTS &amp; Notes '!CD22</f>
        <v>0.99060676066029607</v>
      </c>
      <c r="N38" s="60">
        <f>'INPUTS &amp; Notes '!CE22</f>
        <v>0.99509320872908957</v>
      </c>
    </row>
    <row r="39" spans="2:14" s="17" customFormat="1" x14ac:dyDescent="0.3">
      <c r="B39" s="59">
        <f>'INPUTS &amp; Notes '!BX10</f>
        <v>0.81</v>
      </c>
      <c r="C39" s="83">
        <f t="shared" si="16"/>
        <v>1.4733053526531574</v>
      </c>
      <c r="D39" s="83">
        <f t="shared" si="17"/>
        <v>29.983261690978996</v>
      </c>
      <c r="E39" s="83">
        <f>'INPUTS &amp; Notes '!BV23</f>
        <v>8.607030151550224E-2</v>
      </c>
      <c r="F39" s="83">
        <f>'INPUTS &amp; Notes '!BW23</f>
        <v>0.64295372725842803</v>
      </c>
      <c r="G39" s="83">
        <f>'INPUTS &amp; Notes '!BX23</f>
        <v>0.87774142045214132</v>
      </c>
      <c r="H39" s="83">
        <f>'INPUTS &amp; Notes '!BY23</f>
        <v>0.95764143974233951</v>
      </c>
      <c r="I39" s="83">
        <f>'INPUTS &amp; Notes '!BZ23</f>
        <v>0.98545535997998701</v>
      </c>
      <c r="J39" s="83">
        <f>'INPUTS &amp; Notes '!CA23</f>
        <v>0.99507202295533115</v>
      </c>
      <c r="K39" s="83">
        <f>'INPUTS &amp; Notes '!CB23</f>
        <v>0.99835258775795055</v>
      </c>
      <c r="L39" s="83">
        <f>'INPUTS &amp; Notes '!CC23</f>
        <v>0.99945608377904127</v>
      </c>
      <c r="M39" s="83">
        <f>'INPUTS &amp; Notes '!CD23</f>
        <v>0.99982242942383759</v>
      </c>
      <c r="N39" s="60">
        <f>'INPUTS &amp; Notes '!CE23</f>
        <v>0.99994261371815729</v>
      </c>
    </row>
    <row r="40" spans="2:14" s="17" customFormat="1" x14ac:dyDescent="0.3">
      <c r="B40" s="59">
        <f>'INPUTS &amp; Notes '!BX11</f>
        <v>0.82500000000000007</v>
      </c>
      <c r="C40" s="83">
        <f t="shared" si="16"/>
        <v>1.5718451305036962</v>
      </c>
      <c r="D40" s="83">
        <f t="shared" si="17"/>
        <v>38.676993583184291</v>
      </c>
      <c r="E40" s="83">
        <f>'INPUTS &amp; Notes '!BV24</f>
        <v>0.11707896771506028</v>
      </c>
      <c r="F40" s="83">
        <f>'INPUTS &amp; Notes '!BW24</f>
        <v>0.8414383611014794</v>
      </c>
      <c r="G40" s="83">
        <f>'INPUTS &amp; Notes '!BX24</f>
        <v>0.9690969638103617</v>
      </c>
      <c r="H40" s="83">
        <f>'INPUTS &amp; Notes '!BY24</f>
        <v>0.99364325904472783</v>
      </c>
      <c r="I40" s="83">
        <f>'INPUTS &amp; Notes '!BZ24</f>
        <v>0.99869096741957475</v>
      </c>
      <c r="J40" s="83">
        <f>'INPUTS &amp; Notes '!CA24</f>
        <v>0.99973296534290323</v>
      </c>
      <c r="K40" s="83">
        <f>'INPUTS &amp; Notes '!CB24</f>
        <v>0.9999461475608058</v>
      </c>
      <c r="L40" s="83">
        <f>'INPUTS &amp; Notes '!CC24</f>
        <v>0.99998926148056433</v>
      </c>
      <c r="M40" s="83">
        <f>'INPUTS &amp; Notes '!CD24</f>
        <v>0.99999788101420539</v>
      </c>
      <c r="N40" s="60">
        <f>'INPUTS &amp; Notes '!CE24</f>
        <v>0.99999958585604065</v>
      </c>
    </row>
    <row r="41" spans="2:14" s="17" customFormat="1" x14ac:dyDescent="0.3">
      <c r="B41" s="59">
        <f>'INPUTS &amp; Notes '!BX12</f>
        <v>0.84000000000000008</v>
      </c>
      <c r="C41" s="83">
        <f t="shared" si="16"/>
        <v>1.676495383636714</v>
      </c>
      <c r="D41" s="83">
        <f t="shared" si="17"/>
        <v>47.909825877263785</v>
      </c>
      <c r="E41" s="83">
        <f>'INPUTS &amp; Notes '!BV25</f>
        <v>0.17036986822686317</v>
      </c>
      <c r="F41" s="83">
        <f>'INPUTS &amp; Notes '!BW25</f>
        <v>0.93893259591375522</v>
      </c>
      <c r="G41" s="83">
        <f>'INPUTS &amp; Notes '!BX25</f>
        <v>0.99296444651625804</v>
      </c>
      <c r="H41" s="83">
        <f>'INPUTS &amp; Notes '!BY25</f>
        <v>0.99912581803460321</v>
      </c>
      <c r="I41" s="83">
        <f>'INPUTS &amp; Notes '!BZ25</f>
        <v>0.99989067057344394</v>
      </c>
      <c r="J41" s="83">
        <f>'INPUTS &amp; Notes '!CA25</f>
        <v>0.99998641869145721</v>
      </c>
      <c r="K41" s="83">
        <f>'INPUTS &amp; Notes '!CB25</f>
        <v>0.99999832918204501</v>
      </c>
      <c r="L41" s="83">
        <f>'INPUTS &amp; Notes '!CC25</f>
        <v>0.99999979649161408</v>
      </c>
      <c r="M41" s="83">
        <f>'INPUTS &amp; Notes '!CD25</f>
        <v>0.99999997544572605</v>
      </c>
      <c r="N41" s="60">
        <f>'INPUTS &amp; Notes '!CE25</f>
        <v>0.99999999706315901</v>
      </c>
    </row>
    <row r="42" spans="2:14" s="17" customFormat="1" x14ac:dyDescent="0.3">
      <c r="B42" s="59">
        <f>'INPUTS &amp; Notes '!BX13</f>
        <v>0.85500000000000009</v>
      </c>
      <c r="C42" s="83">
        <f t="shared" si="16"/>
        <v>1.7876329659993275</v>
      </c>
      <c r="D42" s="83">
        <f t="shared" si="17"/>
        <v>57.71500674213177</v>
      </c>
      <c r="E42" s="83">
        <f>'INPUTS &amp; Notes '!BV26</f>
        <v>0.26121506858982502</v>
      </c>
      <c r="F42" s="83">
        <f>'INPUTS &amp; Notes '!BW26</f>
        <v>0.97698172438407305</v>
      </c>
      <c r="G42" s="83">
        <f>'INPUTS &amp; Notes '!BX26</f>
        <v>0.99835578750455234</v>
      </c>
      <c r="H42" s="83">
        <f>'INPUTS &amp; Notes '!BY26</f>
        <v>0.99987275871829573</v>
      </c>
      <c r="I42" s="83">
        <f>'INPUTS &amp; Notes '!BZ26</f>
        <v>0.99999006697534842</v>
      </c>
      <c r="J42" s="83">
        <f>'INPUTS &amp; Notes '!CA26</f>
        <v>0.99999922842076394</v>
      </c>
      <c r="K42" s="83">
        <f>'INPUTS &amp; Notes '!CB26</f>
        <v>0.99999994055570385</v>
      </c>
      <c r="L42" s="83">
        <f>'INPUTS &amp; Notes '!CC26</f>
        <v>0.99999999546005169</v>
      </c>
      <c r="M42" s="83">
        <f>'INPUTS &amp; Notes '!CD26</f>
        <v>0.9999999996561667</v>
      </c>
      <c r="N42" s="60">
        <f>'INPUTS &amp; Notes '!CE26</f>
        <v>0.99999999997416222</v>
      </c>
    </row>
    <row r="43" spans="2:14" s="17" customFormat="1" ht="15" thickBot="1" x14ac:dyDescent="0.35">
      <c r="B43" s="61">
        <f>'INPUTS &amp; Notes '!BX14</f>
        <v>0.86999999999999988</v>
      </c>
      <c r="C43" s="62">
        <f t="shared" si="16"/>
        <v>1.9056580929310334</v>
      </c>
      <c r="D43" s="62">
        <f t="shared" si="17"/>
        <v>68.127845419767766</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B44" s="54"/>
      <c r="D44" s="54"/>
      <c r="E44" s="54"/>
      <c r="F44" s="54"/>
      <c r="G44" s="54"/>
      <c r="H44" s="55"/>
      <c r="I44" s="54"/>
      <c r="J44" s="54"/>
      <c r="K44" s="54"/>
      <c r="L44" s="54"/>
      <c r="M44" s="54"/>
      <c r="N44" s="54"/>
    </row>
    <row r="45" spans="2:14" s="17" customFormat="1" x14ac:dyDescent="0.3">
      <c r="B45" s="54"/>
      <c r="D45" s="54"/>
      <c r="E45" s="54"/>
      <c r="F45" s="54"/>
      <c r="G45" s="54"/>
      <c r="H45" s="55"/>
      <c r="I45" s="54"/>
      <c r="J45" s="54"/>
      <c r="K45" s="54"/>
      <c r="L45" s="54"/>
      <c r="M45" s="54"/>
      <c r="N45" s="54"/>
    </row>
    <row r="46" spans="2:14" s="17" customFormat="1" x14ac:dyDescent="0.3">
      <c r="B46" s="54"/>
      <c r="D46" s="54"/>
      <c r="E46" s="54"/>
      <c r="F46" s="54"/>
      <c r="G46" s="54"/>
      <c r="H46" s="54"/>
      <c r="I46" s="54"/>
      <c r="J46" s="54"/>
      <c r="K46" s="54"/>
      <c r="L46" s="54"/>
      <c r="M46" s="54"/>
      <c r="N46" s="54"/>
    </row>
    <row r="47" spans="2:14" s="17" customFormat="1" x14ac:dyDescent="0.3">
      <c r="B47" s="54"/>
      <c r="D47" s="54"/>
      <c r="E47" s="54"/>
      <c r="F47" s="54"/>
      <c r="G47" s="54"/>
      <c r="H47" s="54"/>
      <c r="I47" s="54"/>
      <c r="J47" s="54"/>
      <c r="K47" s="54"/>
      <c r="L47" s="54"/>
      <c r="M47" s="54"/>
      <c r="N47" s="54"/>
    </row>
    <row r="48" spans="2:14" s="17" customFormat="1" x14ac:dyDescent="0.3">
      <c r="B48" s="54"/>
      <c r="D48" s="54"/>
      <c r="E48" s="54"/>
      <c r="F48" s="54"/>
      <c r="G48" s="54"/>
      <c r="H48" s="54"/>
      <c r="I48" s="54"/>
      <c r="J48" s="54"/>
      <c r="K48" s="54"/>
      <c r="L48" s="54"/>
      <c r="M48" s="54"/>
      <c r="N48" s="54"/>
    </row>
    <row r="49" spans="2:14" s="17" customFormat="1" x14ac:dyDescent="0.3">
      <c r="B49" s="54"/>
      <c r="D49" s="54"/>
      <c r="E49" s="54"/>
      <c r="F49" s="54"/>
      <c r="G49" s="54"/>
      <c r="H49" s="54"/>
      <c r="I49" s="54"/>
      <c r="J49" s="54"/>
      <c r="K49" s="54"/>
      <c r="L49" s="54"/>
      <c r="M49" s="54"/>
      <c r="N49" s="54"/>
    </row>
    <row r="50" spans="2:14" s="17" customFormat="1" x14ac:dyDescent="0.3">
      <c r="B50" s="54"/>
      <c r="D50" s="54"/>
      <c r="E50" s="54"/>
      <c r="F50" s="54"/>
      <c r="G50" s="54"/>
      <c r="H50" s="54"/>
      <c r="I50" s="54"/>
      <c r="J50" s="54"/>
      <c r="K50" s="54"/>
      <c r="L50" s="54"/>
      <c r="M50" s="54"/>
      <c r="N50" s="54"/>
    </row>
    <row r="51" spans="2:14" s="17" customFormat="1" x14ac:dyDescent="0.3">
      <c r="B51" s="54"/>
      <c r="D51" s="54"/>
      <c r="E51" s="54"/>
      <c r="F51" s="54"/>
      <c r="G51" s="54"/>
      <c r="H51" s="54"/>
      <c r="I51" s="54"/>
      <c r="J51" s="54"/>
      <c r="K51" s="54"/>
      <c r="L51" s="54"/>
      <c r="M51" s="54"/>
      <c r="N51" s="54"/>
    </row>
    <row r="52" spans="2:14" s="17" customFormat="1" x14ac:dyDescent="0.3">
      <c r="B52" s="54"/>
      <c r="D52" s="54"/>
      <c r="E52" s="54"/>
      <c r="F52" s="54"/>
      <c r="G52" s="54"/>
      <c r="H52" s="54"/>
      <c r="I52" s="54"/>
      <c r="J52" s="54"/>
      <c r="K52" s="54"/>
      <c r="L52" s="54"/>
      <c r="M52" s="54"/>
      <c r="N52" s="54"/>
    </row>
    <row r="53" spans="2:14" s="17" customFormat="1" x14ac:dyDescent="0.3">
      <c r="B53" s="54"/>
      <c r="D53" s="54"/>
      <c r="E53" s="54"/>
      <c r="F53" s="54"/>
      <c r="G53" s="54"/>
      <c r="H53" s="54"/>
      <c r="I53" s="54"/>
      <c r="J53" s="54"/>
      <c r="K53" s="54"/>
      <c r="L53" s="54"/>
      <c r="M53" s="54"/>
      <c r="N53" s="54"/>
    </row>
    <row r="54" spans="2:14" s="17" customFormat="1" x14ac:dyDescent="0.3">
      <c r="B54" s="54"/>
      <c r="D54" s="54"/>
      <c r="E54" s="54"/>
      <c r="F54" s="54"/>
      <c r="G54" s="54"/>
      <c r="H54" s="54"/>
      <c r="I54" s="54"/>
      <c r="J54" s="54"/>
      <c r="K54" s="54"/>
      <c r="L54" s="54"/>
      <c r="M54" s="54"/>
      <c r="N54" s="54"/>
    </row>
    <row r="55" spans="2:14" s="17" customFormat="1" x14ac:dyDescent="0.3">
      <c r="B55" s="54"/>
      <c r="D55" s="54"/>
      <c r="E55" s="54"/>
      <c r="F55" s="54"/>
      <c r="G55" s="54"/>
      <c r="H55" s="54"/>
      <c r="I55" s="54"/>
      <c r="J55" s="54"/>
      <c r="K55" s="54"/>
      <c r="L55" s="54"/>
      <c r="M55" s="54"/>
      <c r="N55" s="54"/>
    </row>
    <row r="56" spans="2:14" s="17" customFormat="1" x14ac:dyDescent="0.3">
      <c r="B56" s="54"/>
      <c r="D56" s="54"/>
      <c r="E56" s="54"/>
      <c r="F56" s="54"/>
      <c r="G56" s="54"/>
      <c r="H56" s="54"/>
      <c r="I56" s="54"/>
      <c r="J56" s="54"/>
      <c r="K56" s="54"/>
      <c r="L56" s="54"/>
      <c r="M56" s="54"/>
      <c r="N56" s="54"/>
    </row>
    <row r="57" spans="2:14" s="17" customFormat="1" x14ac:dyDescent="0.3">
      <c r="B57" s="54"/>
      <c r="D57" s="54"/>
      <c r="E57" s="54"/>
      <c r="F57" s="54"/>
      <c r="G57" s="54"/>
      <c r="H57" s="54"/>
      <c r="I57" s="54"/>
      <c r="J57" s="54"/>
      <c r="K57" s="54"/>
      <c r="L57" s="54"/>
      <c r="M57" s="54"/>
      <c r="N57" s="54"/>
    </row>
    <row r="58" spans="2:14" s="17" customFormat="1" x14ac:dyDescent="0.3">
      <c r="B58" s="54"/>
      <c r="D58" s="54"/>
      <c r="E58" s="54"/>
      <c r="F58" s="54"/>
      <c r="G58" s="54"/>
      <c r="H58" s="54"/>
      <c r="I58" s="54"/>
      <c r="J58" s="54"/>
      <c r="K58" s="54"/>
      <c r="L58" s="54"/>
      <c r="M58" s="54"/>
      <c r="N58" s="54"/>
    </row>
    <row r="59" spans="2:14" s="17" customFormat="1" x14ac:dyDescent="0.3">
      <c r="B59" s="54"/>
      <c r="D59" s="54"/>
      <c r="E59" s="54"/>
      <c r="F59" s="54"/>
      <c r="G59" s="54"/>
      <c r="H59" s="54"/>
      <c r="I59" s="54"/>
      <c r="J59" s="54"/>
      <c r="K59" s="54"/>
      <c r="L59" s="54"/>
      <c r="M59" s="54"/>
      <c r="N59" s="54"/>
    </row>
    <row r="60" spans="2:14" s="17" customFormat="1" x14ac:dyDescent="0.3">
      <c r="B60" s="54"/>
      <c r="D60" s="54"/>
      <c r="E60" s="54"/>
      <c r="F60" s="54"/>
      <c r="G60" s="54"/>
      <c r="H60" s="54"/>
      <c r="I60" s="54"/>
      <c r="J60" s="54"/>
      <c r="K60" s="54"/>
      <c r="L60" s="54"/>
      <c r="M60" s="54"/>
      <c r="N60" s="54"/>
    </row>
    <row r="61" spans="2:14" s="17" customFormat="1" x14ac:dyDescent="0.3">
      <c r="B61" s="54"/>
      <c r="D61" s="54"/>
      <c r="E61" s="54"/>
      <c r="F61" s="54"/>
      <c r="G61" s="54"/>
      <c r="H61" s="54"/>
      <c r="I61" s="54"/>
      <c r="J61" s="54"/>
      <c r="K61" s="54"/>
      <c r="L61" s="54"/>
      <c r="M61" s="54"/>
      <c r="N61" s="54"/>
    </row>
    <row r="62" spans="2:14" s="17" customFormat="1" x14ac:dyDescent="0.3">
      <c r="B62" s="54"/>
      <c r="D62" s="54"/>
      <c r="E62" s="54"/>
      <c r="F62" s="54"/>
      <c r="G62" s="54"/>
      <c r="H62" s="54"/>
      <c r="I62" s="54"/>
      <c r="J62" s="54"/>
      <c r="K62" s="54"/>
      <c r="L62" s="54"/>
      <c r="M62" s="54"/>
      <c r="N62" s="54"/>
    </row>
    <row r="63" spans="2:14" s="17" customFormat="1" x14ac:dyDescent="0.3">
      <c r="B63" s="54"/>
      <c r="D63" s="54"/>
      <c r="E63" s="54"/>
      <c r="F63" s="54"/>
      <c r="G63" s="54"/>
      <c r="H63" s="54"/>
      <c r="I63" s="54"/>
      <c r="J63" s="54"/>
      <c r="K63" s="54"/>
      <c r="L63" s="54"/>
      <c r="M63" s="54"/>
      <c r="N63" s="54"/>
    </row>
    <row r="64" spans="2:14" s="17" customFormat="1" x14ac:dyDescent="0.3">
      <c r="B64" s="54"/>
      <c r="D64" s="54"/>
      <c r="E64" s="54"/>
      <c r="F64" s="54"/>
      <c r="G64" s="54"/>
      <c r="H64" s="54"/>
      <c r="I64" s="54"/>
      <c r="J64" s="54"/>
      <c r="K64" s="54"/>
      <c r="L64" s="54"/>
      <c r="M64" s="54"/>
      <c r="N64" s="54"/>
    </row>
    <row r="65" spans="2:14" s="17" customFormat="1" x14ac:dyDescent="0.3">
      <c r="B65" s="54"/>
      <c r="D65" s="54"/>
      <c r="E65" s="54"/>
      <c r="F65" s="54"/>
      <c r="G65" s="54"/>
      <c r="H65" s="54"/>
      <c r="I65" s="54"/>
      <c r="J65" s="54"/>
      <c r="K65" s="54"/>
      <c r="L65" s="54"/>
      <c r="M65" s="54"/>
      <c r="N65" s="54"/>
    </row>
    <row r="66" spans="2:14" s="17" customFormat="1" x14ac:dyDescent="0.3">
      <c r="B66" s="54"/>
      <c r="D66" s="54"/>
      <c r="E66" s="54"/>
      <c r="F66" s="54"/>
      <c r="G66" s="54"/>
      <c r="H66" s="54"/>
      <c r="I66" s="54"/>
      <c r="J66" s="54"/>
      <c r="K66" s="54"/>
      <c r="L66" s="54"/>
      <c r="M66" s="54"/>
      <c r="N66" s="54"/>
    </row>
    <row r="67" spans="2:14" s="54" customFormat="1" x14ac:dyDescent="0.3">
      <c r="H67" s="55"/>
    </row>
    <row r="68" spans="2:14" s="54" customFormat="1" x14ac:dyDescent="0.3">
      <c r="H68" s="55"/>
    </row>
    <row r="69" spans="2:14" s="54" customFormat="1" x14ac:dyDescent="0.3">
      <c r="H69" s="55"/>
    </row>
    <row r="70" spans="2:14" s="54" customFormat="1" x14ac:dyDescent="0.3">
      <c r="H70" s="55"/>
    </row>
    <row r="71" spans="2:14" s="54" customFormat="1" x14ac:dyDescent="0.3">
      <c r="H71" s="55"/>
    </row>
    <row r="72" spans="2:14" s="54" customFormat="1" x14ac:dyDescent="0.3">
      <c r="H72" s="55"/>
    </row>
    <row r="73" spans="2:14" s="54" customFormat="1" x14ac:dyDescent="0.3"/>
    <row r="74" spans="2:14" s="54" customFormat="1" x14ac:dyDescent="0.3"/>
    <row r="75" spans="2:14" s="17" customFormat="1" x14ac:dyDescent="0.3">
      <c r="B75" s="54"/>
      <c r="D75" s="54"/>
      <c r="E75" s="54"/>
      <c r="F75" s="54"/>
      <c r="G75" s="54"/>
      <c r="H75" s="54"/>
      <c r="I75" s="54"/>
      <c r="J75" s="54"/>
      <c r="K75" s="54"/>
      <c r="L75" s="54"/>
      <c r="M75" s="54"/>
      <c r="N75" s="54"/>
    </row>
    <row r="76" spans="2:14" s="17" customFormat="1" x14ac:dyDescent="0.3">
      <c r="B76" s="54"/>
      <c r="D76" s="54"/>
      <c r="E76" s="54"/>
      <c r="F76" s="54"/>
      <c r="G76" s="54"/>
      <c r="H76" s="54"/>
      <c r="I76" s="54"/>
      <c r="J76" s="54"/>
      <c r="K76" s="54"/>
      <c r="L76" s="54"/>
      <c r="M76" s="54"/>
      <c r="N76" s="54"/>
    </row>
    <row r="77" spans="2:14" s="17" customFormat="1" x14ac:dyDescent="0.3">
      <c r="B77" s="54"/>
      <c r="D77" s="54"/>
      <c r="E77" s="54"/>
      <c r="F77" s="54"/>
      <c r="G77" s="54"/>
      <c r="H77" s="54"/>
      <c r="I77" s="54"/>
      <c r="J77" s="54"/>
      <c r="K77" s="54"/>
      <c r="L77" s="54"/>
      <c r="M77" s="54"/>
      <c r="N77" s="54"/>
    </row>
  </sheetData>
  <mergeCells count="12">
    <mergeCell ref="B1:AA3"/>
    <mergeCell ref="AR4:BK6"/>
    <mergeCell ref="C5:M7"/>
    <mergeCell ref="B10:B11"/>
    <mergeCell ref="C10:C11"/>
    <mergeCell ref="D10:D11"/>
    <mergeCell ref="E10:N10"/>
    <mergeCell ref="C28:M30"/>
    <mergeCell ref="B33:B34"/>
    <mergeCell ref="C33:C34"/>
    <mergeCell ref="D33:D34"/>
    <mergeCell ref="E33:N33"/>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9" tint="-0.499984740745262"/>
  </sheetPr>
  <dimension ref="B1:BK77"/>
  <sheetViews>
    <sheetView zoomScale="76" zoomScaleNormal="76" workbookViewId="0">
      <selection activeCell="O47" sqref="O47"/>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ht="15" thickBot="1" x14ac:dyDescent="0.35">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B7" s="85" t="s">
        <v>113</v>
      </c>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6.2" thickBot="1" x14ac:dyDescent="0.35">
      <c r="B8" s="86">
        <v>2</v>
      </c>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97</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 t="shared" ref="C12:C20" si="14">((SINH(B12*$B$8))/$B$8)^2-0.5</f>
        <v>0.63345774947222044</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si="14"/>
        <v>0.71090280357793079</v>
      </c>
      <c r="D13" s="13">
        <f t="shared" ref="D13:D20" si="15">((C13-C$12)/C$12)*100</f>
        <v>12.225764728624036</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0.79315855072469321</v>
      </c>
      <c r="D14" s="13">
        <f t="shared" si="15"/>
        <v>25.210963380830226</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0.88052120044910476</v>
      </c>
      <c r="D15" s="13">
        <f t="shared" si="15"/>
        <v>39.002356697464158</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0.97330535265315743</v>
      </c>
      <c r="D16" s="13">
        <f t="shared" si="15"/>
        <v>53.649608590957911</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1.0718451305036951</v>
      </c>
      <c r="D17" s="13">
        <f t="shared" si="15"/>
        <v>69.205464989058385</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1.1764953836367134</v>
      </c>
      <c r="D18" s="13">
        <f t="shared" si="15"/>
        <v>85.725943777140131</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1.2876329659993271</v>
      </c>
      <c r="D19" s="13">
        <f t="shared" si="15"/>
        <v>103.27053652309841</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1.4056580929310341</v>
      </c>
      <c r="D20" s="15">
        <f t="shared" si="15"/>
        <v>121.9024227112526</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Log10(x)</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83">
        <f t="shared" ref="C35:C43" si="16">((SINH(B35*$B$8))/$B$8)^2-0.5</f>
        <v>0.63345774947222044</v>
      </c>
      <c r="D35" s="83">
        <f>((C35-C$12)/C$12)*100</f>
        <v>0</v>
      </c>
      <c r="E35" s="83">
        <f>'INPUTS &amp; Notes '!BV19</f>
        <v>5.0000000000000044E-2</v>
      </c>
      <c r="F35" s="83">
        <f>'INPUTS &amp; Notes '!BW19</f>
        <v>5.0000000000000072E-2</v>
      </c>
      <c r="G35" s="83">
        <f>'INPUTS &amp; Notes '!BX19</f>
        <v>5.0000000000000031E-2</v>
      </c>
      <c r="H35" s="83">
        <f>'INPUTS &amp; Notes '!BY19</f>
        <v>5.0000000000000017E-2</v>
      </c>
      <c r="I35" s="83">
        <f>'INPUTS &amp; Notes '!BZ19</f>
        <v>5.0000000000000065E-2</v>
      </c>
      <c r="J35" s="83">
        <f>'INPUTS &amp; Notes '!CA19</f>
        <v>5.0000000000000225E-2</v>
      </c>
      <c r="K35" s="83">
        <f>'INPUTS &amp; Notes '!CB19</f>
        <v>4.9999999999999878E-2</v>
      </c>
      <c r="L35" s="83">
        <f>'INPUTS &amp; Notes '!CC19</f>
        <v>4.999999999999985E-2</v>
      </c>
      <c r="M35" s="83">
        <f>'INPUTS &amp; Notes '!CD19</f>
        <v>0.05</v>
      </c>
      <c r="N35" s="60">
        <f>'INPUTS &amp; Notes '!CE19</f>
        <v>5.0000000000000044E-2</v>
      </c>
    </row>
    <row r="36" spans="2:14" s="17" customFormat="1" x14ac:dyDescent="0.3">
      <c r="B36" s="59">
        <f>'INPUTS &amp; Notes '!BX7</f>
        <v>0.76500000000000001</v>
      </c>
      <c r="C36" s="83">
        <f t="shared" si="16"/>
        <v>0.71090280357793079</v>
      </c>
      <c r="D36" s="83">
        <f t="shared" ref="D36:D43" si="17">((C36-C$12)/C$12)*100</f>
        <v>12.225764728624036</v>
      </c>
      <c r="E36" s="83">
        <f>'INPUTS &amp; Notes '!BV20</f>
        <v>5.1722182954372253E-2</v>
      </c>
      <c r="F36" s="83">
        <f>'INPUTS &amp; Notes '!BW20</f>
        <v>7.6130031579926677E-2</v>
      </c>
      <c r="G36" s="83">
        <f>'INPUTS &amp; Notes '!BX20</f>
        <v>0.10720843929718261</v>
      </c>
      <c r="H36" s="83">
        <f>'INPUTS &amp; Notes '!BY20</f>
        <v>0.13932888196106907</v>
      </c>
      <c r="I36" s="83">
        <f>'INPUTS &amp; Notes '!BZ20</f>
        <v>0.17172507524254116</v>
      </c>
      <c r="J36" s="83">
        <f>'INPUTS &amp; Notes '!CA20</f>
        <v>0.20411411045158326</v>
      </c>
      <c r="K36" s="83">
        <f>'INPUTS &amp; Notes '!CB20</f>
        <v>0.23631530449692617</v>
      </c>
      <c r="L36" s="83">
        <f>'INPUTS &amp; Notes '!CC20</f>
        <v>0.268187497748267</v>
      </c>
      <c r="M36" s="83">
        <f>'INPUTS &amp; Notes '!CD20</f>
        <v>0.29961329064578301</v>
      </c>
      <c r="N36" s="60">
        <f>'INPUTS &amp; Notes '!CE20</f>
        <v>0.33049343880888604</v>
      </c>
    </row>
    <row r="37" spans="2:14" s="17" customFormat="1" x14ac:dyDescent="0.3">
      <c r="B37" s="59">
        <f>'INPUTS &amp; Notes '!BX8</f>
        <v>0.78</v>
      </c>
      <c r="C37" s="83">
        <f t="shared" si="16"/>
        <v>0.79315855072469321</v>
      </c>
      <c r="D37" s="83">
        <f t="shared" si="17"/>
        <v>25.210963380830226</v>
      </c>
      <c r="E37" s="83">
        <f>'INPUTS &amp; Notes '!BV21</f>
        <v>5.7253034994964501E-2</v>
      </c>
      <c r="F37" s="83">
        <f>'INPUTS &amp; Notes '!BW21</f>
        <v>0.17495706256817717</v>
      </c>
      <c r="G37" s="83">
        <f>'INPUTS &amp; Notes '!BX21</f>
        <v>0.31661987792904694</v>
      </c>
      <c r="H37" s="83">
        <f>'INPUTS &amp; Notes '!BY21</f>
        <v>0.44396730240910753</v>
      </c>
      <c r="I37" s="83">
        <f>'INPUTS &amp; Notes '!BZ21</f>
        <v>0.55320043419699505</v>
      </c>
      <c r="J37" s="83">
        <f>'INPUTS &amp; Notes '!CA21</f>
        <v>0.64468436764151282</v>
      </c>
      <c r="K37" s="83">
        <f>'INPUTS &amp; Notes '!CB21</f>
        <v>0.71996831181274246</v>
      </c>
      <c r="L37" s="83">
        <f>'INPUTS &amp; Notes '!CC21</f>
        <v>0.781045381660881</v>
      </c>
      <c r="M37" s="83">
        <f>'INPUTS &amp; Notes '!CD21</f>
        <v>0.83000754639332486</v>
      </c>
      <c r="N37" s="60">
        <f>'INPUTS &amp; Notes '!CE21</f>
        <v>0.86885725549236137</v>
      </c>
    </row>
    <row r="38" spans="2:14" s="17" customFormat="1" x14ac:dyDescent="0.3">
      <c r="B38" s="59">
        <f>'INPUTS &amp; Notes '!BX9</f>
        <v>0.79500000000000004</v>
      </c>
      <c r="C38" s="83">
        <f t="shared" si="16"/>
        <v>0.88052120044910476</v>
      </c>
      <c r="D38" s="83">
        <f t="shared" si="17"/>
        <v>39.002356697464158</v>
      </c>
      <c r="E38" s="83">
        <f>'INPUTS &amp; Notes '!BV22</f>
        <v>6.7829720070390787E-2</v>
      </c>
      <c r="F38" s="83">
        <f>'INPUTS &amp; Notes '!BW22</f>
        <v>0.37980305697912281</v>
      </c>
      <c r="G38" s="83">
        <f>'INPUTS &amp; Notes '!BX22</f>
        <v>0.64077608734391889</v>
      </c>
      <c r="H38" s="83">
        <f>'INPUTS &amp; Notes '!BY22</f>
        <v>0.79665882039797031</v>
      </c>
      <c r="I38" s="83">
        <f>'INPUTS &amp; Notes '!BZ22</f>
        <v>0.88692992716811359</v>
      </c>
      <c r="J38" s="83">
        <f>'INPUTS &amp; Notes '!CA22</f>
        <v>0.93811351102547003</v>
      </c>
      <c r="K38" s="83">
        <f>'INPUTS &amp; Notes '!CB22</f>
        <v>0.96659681996550029</v>
      </c>
      <c r="L38" s="83">
        <f>'INPUTS &amp; Notes '!CC22</f>
        <v>0.98219043110978299</v>
      </c>
      <c r="M38" s="83">
        <f>'INPUTS &amp; Notes '!CD22</f>
        <v>0.99060676066029607</v>
      </c>
      <c r="N38" s="60">
        <f>'INPUTS &amp; Notes '!CE22</f>
        <v>0.99509320872908957</v>
      </c>
    </row>
    <row r="39" spans="2:14" s="17" customFormat="1" x14ac:dyDescent="0.3">
      <c r="B39" s="59">
        <f>'INPUTS &amp; Notes '!BX10</f>
        <v>0.81</v>
      </c>
      <c r="C39" s="83">
        <f t="shared" si="16"/>
        <v>0.97330535265315743</v>
      </c>
      <c r="D39" s="83">
        <f t="shared" si="17"/>
        <v>53.649608590957911</v>
      </c>
      <c r="E39" s="83">
        <f>'INPUTS &amp; Notes '!BV23</f>
        <v>8.607030151550224E-2</v>
      </c>
      <c r="F39" s="83">
        <f>'INPUTS &amp; Notes '!BW23</f>
        <v>0.64295372725842803</v>
      </c>
      <c r="G39" s="83">
        <f>'INPUTS &amp; Notes '!BX23</f>
        <v>0.87774142045214132</v>
      </c>
      <c r="H39" s="83">
        <f>'INPUTS &amp; Notes '!BY23</f>
        <v>0.95764143974233951</v>
      </c>
      <c r="I39" s="83">
        <f>'INPUTS &amp; Notes '!BZ23</f>
        <v>0.98545535997998701</v>
      </c>
      <c r="J39" s="83">
        <f>'INPUTS &amp; Notes '!CA23</f>
        <v>0.99507202295533115</v>
      </c>
      <c r="K39" s="83">
        <f>'INPUTS &amp; Notes '!CB23</f>
        <v>0.99835258775795055</v>
      </c>
      <c r="L39" s="83">
        <f>'INPUTS &amp; Notes '!CC23</f>
        <v>0.99945608377904127</v>
      </c>
      <c r="M39" s="83">
        <f>'INPUTS &amp; Notes '!CD23</f>
        <v>0.99982242942383759</v>
      </c>
      <c r="N39" s="60">
        <f>'INPUTS &amp; Notes '!CE23</f>
        <v>0.99994261371815729</v>
      </c>
    </row>
    <row r="40" spans="2:14" s="17" customFormat="1" x14ac:dyDescent="0.3">
      <c r="B40" s="59">
        <f>'INPUTS &amp; Notes '!BX11</f>
        <v>0.82500000000000007</v>
      </c>
      <c r="C40" s="83">
        <f t="shared" si="16"/>
        <v>1.0718451305036962</v>
      </c>
      <c r="D40" s="83">
        <f t="shared" si="17"/>
        <v>69.205464989058569</v>
      </c>
      <c r="E40" s="83">
        <f>'INPUTS &amp; Notes '!BV24</f>
        <v>0.11707896771506028</v>
      </c>
      <c r="F40" s="83">
        <f>'INPUTS &amp; Notes '!BW24</f>
        <v>0.8414383611014794</v>
      </c>
      <c r="G40" s="83">
        <f>'INPUTS &amp; Notes '!BX24</f>
        <v>0.9690969638103617</v>
      </c>
      <c r="H40" s="83">
        <f>'INPUTS &amp; Notes '!BY24</f>
        <v>0.99364325904472783</v>
      </c>
      <c r="I40" s="83">
        <f>'INPUTS &amp; Notes '!BZ24</f>
        <v>0.99869096741957475</v>
      </c>
      <c r="J40" s="83">
        <f>'INPUTS &amp; Notes '!CA24</f>
        <v>0.99973296534290323</v>
      </c>
      <c r="K40" s="83">
        <f>'INPUTS &amp; Notes '!CB24</f>
        <v>0.9999461475608058</v>
      </c>
      <c r="L40" s="83">
        <f>'INPUTS &amp; Notes '!CC24</f>
        <v>0.99998926148056433</v>
      </c>
      <c r="M40" s="83">
        <f>'INPUTS &amp; Notes '!CD24</f>
        <v>0.99999788101420539</v>
      </c>
      <c r="N40" s="60">
        <f>'INPUTS &amp; Notes '!CE24</f>
        <v>0.99999958585604065</v>
      </c>
    </row>
    <row r="41" spans="2:14" s="17" customFormat="1" x14ac:dyDescent="0.3">
      <c r="B41" s="59">
        <f>'INPUTS &amp; Notes '!BX12</f>
        <v>0.84000000000000008</v>
      </c>
      <c r="C41" s="83">
        <f t="shared" si="16"/>
        <v>1.176495383636714</v>
      </c>
      <c r="D41" s="83">
        <f t="shared" si="17"/>
        <v>85.725943777140245</v>
      </c>
      <c r="E41" s="83">
        <f>'INPUTS &amp; Notes '!BV25</f>
        <v>0.17036986822686317</v>
      </c>
      <c r="F41" s="83">
        <f>'INPUTS &amp; Notes '!BW25</f>
        <v>0.93893259591375522</v>
      </c>
      <c r="G41" s="83">
        <f>'INPUTS &amp; Notes '!BX25</f>
        <v>0.99296444651625804</v>
      </c>
      <c r="H41" s="83">
        <f>'INPUTS &amp; Notes '!BY25</f>
        <v>0.99912581803460321</v>
      </c>
      <c r="I41" s="83">
        <f>'INPUTS &amp; Notes '!BZ25</f>
        <v>0.99989067057344394</v>
      </c>
      <c r="J41" s="83">
        <f>'INPUTS &amp; Notes '!CA25</f>
        <v>0.99998641869145721</v>
      </c>
      <c r="K41" s="83">
        <f>'INPUTS &amp; Notes '!CB25</f>
        <v>0.99999832918204501</v>
      </c>
      <c r="L41" s="83">
        <f>'INPUTS &amp; Notes '!CC25</f>
        <v>0.99999979649161408</v>
      </c>
      <c r="M41" s="83">
        <f>'INPUTS &amp; Notes '!CD25</f>
        <v>0.99999997544572605</v>
      </c>
      <c r="N41" s="60">
        <f>'INPUTS &amp; Notes '!CE25</f>
        <v>0.99999999706315901</v>
      </c>
    </row>
    <row r="42" spans="2:14" s="17" customFormat="1" x14ac:dyDescent="0.3">
      <c r="B42" s="59">
        <f>'INPUTS &amp; Notes '!BX13</f>
        <v>0.85500000000000009</v>
      </c>
      <c r="C42" s="83">
        <f t="shared" si="16"/>
        <v>1.2876329659993275</v>
      </c>
      <c r="D42" s="83">
        <f t="shared" si="17"/>
        <v>103.27053652309847</v>
      </c>
      <c r="E42" s="83">
        <f>'INPUTS &amp; Notes '!BV26</f>
        <v>0.26121506858982502</v>
      </c>
      <c r="F42" s="83">
        <f>'INPUTS &amp; Notes '!BW26</f>
        <v>0.97698172438407305</v>
      </c>
      <c r="G42" s="83">
        <f>'INPUTS &amp; Notes '!BX26</f>
        <v>0.99835578750455234</v>
      </c>
      <c r="H42" s="83">
        <f>'INPUTS &amp; Notes '!BY26</f>
        <v>0.99987275871829573</v>
      </c>
      <c r="I42" s="83">
        <f>'INPUTS &amp; Notes '!BZ26</f>
        <v>0.99999006697534842</v>
      </c>
      <c r="J42" s="83">
        <f>'INPUTS &amp; Notes '!CA26</f>
        <v>0.99999922842076394</v>
      </c>
      <c r="K42" s="83">
        <f>'INPUTS &amp; Notes '!CB26</f>
        <v>0.99999994055570385</v>
      </c>
      <c r="L42" s="83">
        <f>'INPUTS &amp; Notes '!CC26</f>
        <v>0.99999999546005169</v>
      </c>
      <c r="M42" s="83">
        <f>'INPUTS &amp; Notes '!CD26</f>
        <v>0.9999999996561667</v>
      </c>
      <c r="N42" s="60">
        <f>'INPUTS &amp; Notes '!CE26</f>
        <v>0.99999999997416222</v>
      </c>
    </row>
    <row r="43" spans="2:14" s="17" customFormat="1" ht="15" thickBot="1" x14ac:dyDescent="0.35">
      <c r="B43" s="61">
        <f>'INPUTS &amp; Notes '!BX14</f>
        <v>0.86999999999999988</v>
      </c>
      <c r="C43" s="62">
        <f t="shared" si="16"/>
        <v>1.4056580929310334</v>
      </c>
      <c r="D43" s="62">
        <f t="shared" si="17"/>
        <v>121.90242271125248</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B1:AA3"/>
    <mergeCell ref="AR4:BK6"/>
    <mergeCell ref="C5:M7"/>
    <mergeCell ref="B10:B11"/>
    <mergeCell ref="C10:C11"/>
    <mergeCell ref="D10:D11"/>
    <mergeCell ref="E10:N10"/>
    <mergeCell ref="C28:M30"/>
    <mergeCell ref="B33:B34"/>
    <mergeCell ref="C33:C34"/>
    <mergeCell ref="D33:D34"/>
    <mergeCell ref="E33:N3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1"/>
  </sheetPr>
  <dimension ref="A1:AE48"/>
  <sheetViews>
    <sheetView zoomScaleNormal="100" workbookViewId="0">
      <selection activeCell="L25" sqref="L25"/>
    </sheetView>
  </sheetViews>
  <sheetFormatPr defaultRowHeight="14.4" x14ac:dyDescent="0.3"/>
  <cols>
    <col min="1" max="1" width="8.88671875" style="151"/>
    <col min="2" max="2" width="76.44140625" style="151" bestFit="1" customWidth="1"/>
    <col min="3" max="3" width="7.33203125" style="151" bestFit="1" customWidth="1"/>
    <col min="4" max="4" width="5.33203125" style="151" bestFit="1" customWidth="1"/>
    <col min="5" max="5" width="8.33203125" style="151" bestFit="1" customWidth="1"/>
    <col min="6" max="27" width="8.88671875" style="151"/>
    <col min="30" max="31" width="7.33203125" bestFit="1" customWidth="1"/>
  </cols>
  <sheetData>
    <row r="1" spans="1:31" x14ac:dyDescent="0.3">
      <c r="A1" s="150" t="s">
        <v>43</v>
      </c>
      <c r="AC1" s="3" t="s">
        <v>64</v>
      </c>
    </row>
    <row r="2" spans="1:31" x14ac:dyDescent="0.3">
      <c r="A2" s="150" t="s">
        <v>44</v>
      </c>
      <c r="AC2" s="6" t="s">
        <v>0</v>
      </c>
      <c r="AD2" s="6">
        <v>4</v>
      </c>
    </row>
    <row r="3" spans="1:31" x14ac:dyDescent="0.3">
      <c r="A3" s="150" t="s">
        <v>63</v>
      </c>
      <c r="AC3" s="6" t="s">
        <v>9</v>
      </c>
      <c r="AD3" s="6">
        <f>AD2*2-2</f>
        <v>6</v>
      </c>
    </row>
    <row r="4" spans="1:31" x14ac:dyDescent="0.3">
      <c r="A4" s="150"/>
      <c r="AC4" s="6" t="s">
        <v>2</v>
      </c>
      <c r="AD4" s="9">
        <v>0.04</v>
      </c>
    </row>
    <row r="5" spans="1:31" x14ac:dyDescent="0.3">
      <c r="A5" s="150"/>
      <c r="AD5" s="1"/>
    </row>
    <row r="6" spans="1:31" x14ac:dyDescent="0.3">
      <c r="A6" s="150"/>
      <c r="AD6" s="4" t="s">
        <v>37</v>
      </c>
      <c r="AE6" s="4" t="s">
        <v>38</v>
      </c>
    </row>
    <row r="7" spans="1:31" x14ac:dyDescent="0.3">
      <c r="A7" s="152" t="s">
        <v>34</v>
      </c>
      <c r="B7" s="152" t="s">
        <v>58</v>
      </c>
      <c r="AC7" s="6" t="s">
        <v>31</v>
      </c>
      <c r="AD7" s="6" t="s">
        <v>32</v>
      </c>
      <c r="AE7" s="6" t="s">
        <v>33</v>
      </c>
    </row>
    <row r="8" spans="1:31" x14ac:dyDescent="0.3">
      <c r="A8" s="150"/>
      <c r="C8" s="151" t="s">
        <v>37</v>
      </c>
      <c r="D8" s="151" t="s">
        <v>38</v>
      </c>
      <c r="E8" s="151" t="s">
        <v>8</v>
      </c>
      <c r="AC8" s="7">
        <v>-0.5</v>
      </c>
      <c r="AD8" s="5">
        <f t="shared" ref="AD8:AD48" si="0">_xlfn.T.DIST($AC8/($E$10/SQRT($AD$2)),$AD$3,FALSE)</f>
        <v>2.2507802196170385E-3</v>
      </c>
      <c r="AE8" s="5">
        <f t="shared" ref="AE8:AE48" si="1">_xlfn.T.DIST(($AC8-$E$9)/($E$10/SQRT($AD$2)),$AD$3,FALSE)</f>
        <v>7.6266744687340565E-4</v>
      </c>
    </row>
    <row r="9" spans="1:31" x14ac:dyDescent="0.3">
      <c r="A9" s="150"/>
      <c r="B9" s="151" t="s">
        <v>35</v>
      </c>
      <c r="C9" s="153">
        <v>2.66</v>
      </c>
      <c r="D9" s="153">
        <f>C9*(1+AD4)</f>
        <v>2.7664000000000004</v>
      </c>
      <c r="E9" s="153">
        <f>D9-C9</f>
        <v>0.10640000000000027</v>
      </c>
      <c r="G9" s="151" t="s">
        <v>39</v>
      </c>
      <c r="AC9" s="8">
        <f>AC8+0.025</f>
        <v>-0.47499999999999998</v>
      </c>
      <c r="AD9" s="5">
        <f t="shared" si="0"/>
        <v>2.9571815973388101E-3</v>
      </c>
      <c r="AE9" s="5">
        <f t="shared" si="1"/>
        <v>9.7251530702406033E-4</v>
      </c>
    </row>
    <row r="10" spans="1:31" x14ac:dyDescent="0.3">
      <c r="A10" s="150"/>
      <c r="B10" s="151" t="s">
        <v>36</v>
      </c>
      <c r="C10" s="153">
        <v>0.158</v>
      </c>
      <c r="D10" s="153">
        <f>C10</f>
        <v>0.158</v>
      </c>
      <c r="E10" s="153">
        <f>SQRT(C10^2+D10^2)</f>
        <v>0.22344574285494903</v>
      </c>
      <c r="G10" s="151" t="s">
        <v>40</v>
      </c>
      <c r="AC10" s="8">
        <f t="shared" ref="AC10:AC48" si="2">AC9+0.025</f>
        <v>-0.44999999999999996</v>
      </c>
      <c r="AD10" s="5">
        <f t="shared" si="0"/>
        <v>3.913730258348712E-3</v>
      </c>
      <c r="AE10" s="5">
        <f t="shared" si="1"/>
        <v>1.2485023006994205E-3</v>
      </c>
    </row>
    <row r="11" spans="1:31" x14ac:dyDescent="0.3">
      <c r="A11" s="150"/>
      <c r="AC11" s="8">
        <f t="shared" si="2"/>
        <v>-0.42499999999999993</v>
      </c>
      <c r="AD11" s="5">
        <f t="shared" si="0"/>
        <v>5.2173545675146503E-3</v>
      </c>
      <c r="AE11" s="5">
        <f t="shared" si="1"/>
        <v>1.613978928615514E-3</v>
      </c>
    </row>
    <row r="12" spans="1:31" x14ac:dyDescent="0.3">
      <c r="A12" s="152" t="s">
        <v>41</v>
      </c>
      <c r="B12" s="152" t="s">
        <v>62</v>
      </c>
      <c r="AC12" s="8">
        <f t="shared" si="2"/>
        <v>-0.39999999999999991</v>
      </c>
      <c r="AD12" s="5">
        <f t="shared" si="0"/>
        <v>7.0045600255189766E-3</v>
      </c>
      <c r="AE12" s="5">
        <f t="shared" si="1"/>
        <v>2.1013258844083983E-3</v>
      </c>
    </row>
    <row r="13" spans="1:31" x14ac:dyDescent="0.3">
      <c r="B13" s="151" t="s">
        <v>46</v>
      </c>
      <c r="C13" s="154">
        <f>_xlfn.T.INV(0.025,AD3)</f>
        <v>-2.4469118511449697</v>
      </c>
      <c r="AC13" s="8">
        <f t="shared" si="2"/>
        <v>-0.37499999999999989</v>
      </c>
      <c r="AD13" s="5">
        <f t="shared" si="0"/>
        <v>9.4674775897410062E-3</v>
      </c>
      <c r="AE13" s="5">
        <f t="shared" si="1"/>
        <v>2.7556810007880964E-3</v>
      </c>
    </row>
    <row r="14" spans="1:31" x14ac:dyDescent="0.3">
      <c r="B14" s="151" t="s">
        <v>47</v>
      </c>
      <c r="C14" s="154">
        <f>_xlfn.T.INV(0.975,AD3)</f>
        <v>2.4469118511449688</v>
      </c>
      <c r="AC14" s="8">
        <f t="shared" si="2"/>
        <v>-0.34999999999999987</v>
      </c>
      <c r="AD14" s="5">
        <f t="shared" si="0"/>
        <v>1.2875563217844726E-2</v>
      </c>
      <c r="AE14" s="5">
        <f t="shared" si="1"/>
        <v>3.6402487917066434E-3</v>
      </c>
    </row>
    <row r="15" spans="1:31" x14ac:dyDescent="0.3">
      <c r="AC15" s="8">
        <f t="shared" si="2"/>
        <v>-0.32499999999999984</v>
      </c>
      <c r="AD15" s="5">
        <f t="shared" si="0"/>
        <v>1.7603793907642256E-2</v>
      </c>
      <c r="AE15" s="5">
        <f t="shared" si="1"/>
        <v>4.8438396344231442E-3</v>
      </c>
    </row>
    <row r="16" spans="1:31" x14ac:dyDescent="0.3">
      <c r="A16" s="152" t="s">
        <v>42</v>
      </c>
      <c r="B16" s="152" t="s">
        <v>59</v>
      </c>
      <c r="AC16" s="8">
        <f t="shared" si="2"/>
        <v>-0.29999999999999982</v>
      </c>
      <c r="AD16" s="5">
        <f t="shared" si="0"/>
        <v>2.4166908712656188E-2</v>
      </c>
      <c r="AE16" s="5">
        <f t="shared" si="1"/>
        <v>6.4914979205996422E-3</v>
      </c>
    </row>
    <row r="17" spans="1:31" x14ac:dyDescent="0.3">
      <c r="B17" s="151" t="s">
        <v>48</v>
      </c>
      <c r="C17" s="154">
        <f>C13*E10/SQRT(AD2)</f>
        <v>-0.27337601813983309</v>
      </c>
      <c r="AC17" s="8">
        <f t="shared" si="2"/>
        <v>-0.2749999999999998</v>
      </c>
      <c r="AD17" s="5">
        <f t="shared" si="0"/>
        <v>3.3256015470641637E-2</v>
      </c>
      <c r="AE17" s="5">
        <f t="shared" si="1"/>
        <v>8.7592929294917753E-3</v>
      </c>
    </row>
    <row r="18" spans="1:31" x14ac:dyDescent="0.3">
      <c r="B18" s="151" t="s">
        <v>49</v>
      </c>
      <c r="C18" s="154">
        <f>C14*E10/SQRT(AD2)</f>
        <v>0.27337601813983303</v>
      </c>
      <c r="AC18" s="8">
        <f t="shared" si="2"/>
        <v>-0.24999999999999981</v>
      </c>
      <c r="AD18" s="5">
        <f t="shared" si="0"/>
        <v>4.5767226188591269E-2</v>
      </c>
      <c r="AE18" s="5">
        <f t="shared" si="1"/>
        <v>1.1894466491284476E-2</v>
      </c>
    </row>
    <row r="19" spans="1:31" x14ac:dyDescent="0.3">
      <c r="AC19" s="8">
        <f t="shared" si="2"/>
        <v>-0.22499999999999981</v>
      </c>
      <c r="AD19" s="5">
        <f t="shared" si="0"/>
        <v>6.280015626962128E-2</v>
      </c>
      <c r="AE19" s="5">
        <f t="shared" si="1"/>
        <v>1.6241933149822436E-2</v>
      </c>
    </row>
    <row r="20" spans="1:31" x14ac:dyDescent="0.3">
      <c r="A20" s="152" t="s">
        <v>45</v>
      </c>
      <c r="B20" s="152" t="s">
        <v>61</v>
      </c>
      <c r="AC20" s="8">
        <f>AC19+0.025</f>
        <v>-0.19999999999999982</v>
      </c>
      <c r="AD20" s="5">
        <f t="shared" si="0"/>
        <v>8.5586523925563152E-2</v>
      </c>
      <c r="AE20" s="5">
        <f t="shared" si="1"/>
        <v>2.2277149325216395E-2</v>
      </c>
    </row>
    <row r="21" spans="1:31" x14ac:dyDescent="0.3">
      <c r="B21" s="151" t="s">
        <v>50</v>
      </c>
      <c r="C21" s="154">
        <f>(C17-$E$9)/($E$10/SQRT($AD$2))</f>
        <v>-3.399268326059512</v>
      </c>
      <c r="AC21" s="8">
        <f>AC20+0.025</f>
        <v>-0.17499999999999982</v>
      </c>
      <c r="AD21" s="5">
        <f t="shared" si="0"/>
        <v>0.11528986444908684</v>
      </c>
      <c r="AE21" s="5">
        <f t="shared" si="1"/>
        <v>3.0642756656014694E-2</v>
      </c>
    </row>
    <row r="22" spans="1:31" x14ac:dyDescent="0.3">
      <c r="B22" s="151" t="s">
        <v>51</v>
      </c>
      <c r="C22" s="154">
        <f>(C18-$E$9)/($E$10/SQRT($AD$2))</f>
        <v>1.4945553762304267</v>
      </c>
      <c r="AC22" s="8">
        <f>AC21+0.025</f>
        <v>-0.14999999999999983</v>
      </c>
      <c r="AD22" s="5">
        <f t="shared" si="0"/>
        <v>0.15261181449591057</v>
      </c>
      <c r="AE22" s="5">
        <f t="shared" si="1"/>
        <v>4.2180792905638476E-2</v>
      </c>
    </row>
    <row r="23" spans="1:31" x14ac:dyDescent="0.3">
      <c r="AC23" s="8">
        <f t="shared" si="2"/>
        <v>-0.12499999999999983</v>
      </c>
      <c r="AD23" s="5">
        <f t="shared" si="0"/>
        <v>0.19718057120796473</v>
      </c>
      <c r="AE23" s="5">
        <f t="shared" si="1"/>
        <v>5.7941903030266494E-2</v>
      </c>
    </row>
    <row r="24" spans="1:31" x14ac:dyDescent="0.3">
      <c r="A24" s="152" t="s">
        <v>52</v>
      </c>
      <c r="B24" s="152" t="s">
        <v>60</v>
      </c>
      <c r="C24" s="150"/>
      <c r="D24" s="150"/>
      <c r="E24" s="150"/>
      <c r="AC24" s="8">
        <f t="shared" si="2"/>
        <v>-9.9999999999999839E-2</v>
      </c>
      <c r="AD24" s="5">
        <f t="shared" si="0"/>
        <v>0.24682319658362983</v>
      </c>
      <c r="AE24" s="5">
        <f t="shared" si="1"/>
        <v>7.913674687694558E-2</v>
      </c>
    </row>
    <row r="25" spans="1:31" x14ac:dyDescent="0.3">
      <c r="B25" s="151" t="s">
        <v>53</v>
      </c>
      <c r="C25" s="155">
        <f>_xlfn.T.DIST(C21,AD3,TRUE)</f>
        <v>7.254497070052904E-3</v>
      </c>
      <c r="AC25" s="8">
        <f t="shared" si="2"/>
        <v>-7.4999999999999845E-2</v>
      </c>
      <c r="AD25" s="5">
        <f t="shared" si="0"/>
        <v>0.29703874666156327</v>
      </c>
      <c r="AE25" s="5">
        <f t="shared" si="1"/>
        <v>0.10697511293871617</v>
      </c>
    </row>
    <row r="26" spans="1:31" x14ac:dyDescent="0.3">
      <c r="B26" s="151" t="s">
        <v>54</v>
      </c>
      <c r="C26" s="155">
        <f>1-_xlfn.T.DIST(C22,AD3,TRUE)</f>
        <v>9.2826343953237966E-2</v>
      </c>
      <c r="AC26" s="8">
        <f t="shared" si="2"/>
        <v>-4.9999999999999843E-2</v>
      </c>
      <c r="AD26" s="5">
        <f t="shared" si="0"/>
        <v>0.34117987539618788</v>
      </c>
      <c r="AE26" s="5">
        <f t="shared" si="1"/>
        <v>0.14232684251413177</v>
      </c>
    </row>
    <row r="27" spans="1:31" x14ac:dyDescent="0.3">
      <c r="AC27" s="8">
        <f t="shared" si="2"/>
        <v>-2.4999999999999842E-2</v>
      </c>
      <c r="AD27" s="5">
        <f t="shared" si="0"/>
        <v>0.3717603776680995</v>
      </c>
      <c r="AE27" s="5">
        <f t="shared" si="1"/>
        <v>0.18516319545523396</v>
      </c>
    </row>
    <row r="28" spans="1:31" x14ac:dyDescent="0.3">
      <c r="A28" s="152" t="s">
        <v>55</v>
      </c>
      <c r="B28" s="152" t="s">
        <v>56</v>
      </c>
      <c r="C28" s="154">
        <f>C25+C26</f>
        <v>0.10008084102329087</v>
      </c>
      <c r="AC28" s="8">
        <f t="shared" si="2"/>
        <v>1.5959455978986625E-16</v>
      </c>
      <c r="AD28" s="5">
        <f t="shared" si="0"/>
        <v>0.38273277230987157</v>
      </c>
      <c r="AE28" s="5">
        <f t="shared" si="1"/>
        <v>0.2338383320556201</v>
      </c>
    </row>
    <row r="29" spans="1:31" x14ac:dyDescent="0.3">
      <c r="B29" s="151" t="s">
        <v>57</v>
      </c>
      <c r="AC29" s="8">
        <f t="shared" si="2"/>
        <v>2.5000000000000161E-2</v>
      </c>
      <c r="AD29" s="5">
        <f t="shared" si="0"/>
        <v>0.37176037766809927</v>
      </c>
      <c r="AE29" s="5">
        <f t="shared" si="1"/>
        <v>0.28446778519128457</v>
      </c>
    </row>
    <row r="30" spans="1:31" x14ac:dyDescent="0.3">
      <c r="AC30" s="8">
        <f t="shared" si="2"/>
        <v>5.0000000000000162E-2</v>
      </c>
      <c r="AD30" s="5">
        <f t="shared" si="0"/>
        <v>0.34117987539618744</v>
      </c>
      <c r="AE30" s="5">
        <f t="shared" si="1"/>
        <v>0.33087762001231252</v>
      </c>
    </row>
    <row r="31" spans="1:31" x14ac:dyDescent="0.3">
      <c r="AC31" s="8">
        <f t="shared" si="2"/>
        <v>7.5000000000000164E-2</v>
      </c>
      <c r="AD31" s="5">
        <f t="shared" si="0"/>
        <v>0.29703874666156271</v>
      </c>
      <c r="AE31" s="5">
        <f t="shared" si="1"/>
        <v>0.36560732604378549</v>
      </c>
    </row>
    <row r="32" spans="1:31" x14ac:dyDescent="0.3">
      <c r="AC32" s="8">
        <f t="shared" si="2"/>
        <v>0.10000000000000017</v>
      </c>
      <c r="AD32" s="5">
        <f t="shared" si="0"/>
        <v>0.24682319658362914</v>
      </c>
      <c r="AE32" s="5">
        <f t="shared" si="1"/>
        <v>0.38200103703571753</v>
      </c>
    </row>
    <row r="33" spans="29:31" x14ac:dyDescent="0.3">
      <c r="AC33" s="8">
        <f t="shared" si="2"/>
        <v>0.12500000000000017</v>
      </c>
      <c r="AD33" s="5">
        <f t="shared" si="0"/>
        <v>0.19718057120796409</v>
      </c>
      <c r="AE33" s="5">
        <f t="shared" si="1"/>
        <v>0.37660849400769186</v>
      </c>
    </row>
    <row r="34" spans="29:31" x14ac:dyDescent="0.3">
      <c r="AC34" s="8">
        <f t="shared" si="2"/>
        <v>0.15000000000000016</v>
      </c>
      <c r="AD34" s="5">
        <f t="shared" si="0"/>
        <v>0.15261181449591008</v>
      </c>
      <c r="AE34" s="5">
        <f t="shared" si="1"/>
        <v>0.3505861246956386</v>
      </c>
    </row>
    <row r="35" spans="29:31" x14ac:dyDescent="0.3">
      <c r="AC35" s="8">
        <f t="shared" si="2"/>
        <v>0.17500000000000016</v>
      </c>
      <c r="AD35" s="5">
        <f t="shared" si="0"/>
        <v>0.11528986444908634</v>
      </c>
      <c r="AE35" s="5">
        <f t="shared" si="1"/>
        <v>0.30921664971576135</v>
      </c>
    </row>
    <row r="36" spans="29:31" x14ac:dyDescent="0.3">
      <c r="AC36" s="8">
        <f t="shared" si="2"/>
        <v>0.20000000000000015</v>
      </c>
      <c r="AD36" s="5">
        <f t="shared" si="0"/>
        <v>8.5586523925562791E-2</v>
      </c>
      <c r="AE36" s="5">
        <f t="shared" si="1"/>
        <v>0.259857380798378</v>
      </c>
    </row>
    <row r="37" spans="29:31" x14ac:dyDescent="0.3">
      <c r="AC37" s="8">
        <f t="shared" si="2"/>
        <v>0.22500000000000014</v>
      </c>
      <c r="AD37" s="5">
        <f t="shared" si="0"/>
        <v>6.2800156269621002E-2</v>
      </c>
      <c r="AE37" s="5">
        <f t="shared" si="1"/>
        <v>0.20954282699635554</v>
      </c>
    </row>
    <row r="38" spans="29:31" x14ac:dyDescent="0.3">
      <c r="AC38" s="8">
        <f t="shared" si="2"/>
        <v>0.25000000000000017</v>
      </c>
      <c r="AD38" s="5">
        <f t="shared" si="0"/>
        <v>4.5767226188591081E-2</v>
      </c>
      <c r="AE38" s="5">
        <f t="shared" si="1"/>
        <v>0.16338101371180011</v>
      </c>
    </row>
    <row r="39" spans="29:31" x14ac:dyDescent="0.3">
      <c r="AC39" s="8">
        <f t="shared" si="2"/>
        <v>0.27500000000000019</v>
      </c>
      <c r="AD39" s="5">
        <f t="shared" si="0"/>
        <v>3.3256015470641484E-2</v>
      </c>
      <c r="AE39" s="5">
        <f t="shared" si="1"/>
        <v>0.12410928472576596</v>
      </c>
    </row>
    <row r="40" spans="29:31" x14ac:dyDescent="0.3">
      <c r="AC40" s="8">
        <f t="shared" si="2"/>
        <v>0.30000000000000021</v>
      </c>
      <c r="AD40" s="5">
        <f t="shared" si="0"/>
        <v>2.416690871265606E-2</v>
      </c>
      <c r="AE40" s="5">
        <f t="shared" si="1"/>
        <v>9.249181012314521E-2</v>
      </c>
    </row>
    <row r="41" spans="29:31" x14ac:dyDescent="0.3">
      <c r="AC41" s="8">
        <f t="shared" si="2"/>
        <v>0.32500000000000023</v>
      </c>
      <c r="AD41" s="5">
        <f t="shared" si="0"/>
        <v>1.7603793907642169E-2</v>
      </c>
      <c r="AE41" s="5">
        <f t="shared" si="1"/>
        <v>6.8035681917932772E-2</v>
      </c>
    </row>
    <row r="42" spans="29:31" x14ac:dyDescent="0.3">
      <c r="AC42" s="8">
        <f t="shared" si="2"/>
        <v>0.35000000000000026</v>
      </c>
      <c r="AD42" s="5">
        <f t="shared" si="0"/>
        <v>1.2875563217844667E-2</v>
      </c>
      <c r="AE42" s="5">
        <f t="shared" si="1"/>
        <v>4.9649235642819867E-2</v>
      </c>
    </row>
    <row r="43" spans="29:31" x14ac:dyDescent="0.3">
      <c r="AC43" s="8">
        <f t="shared" si="2"/>
        <v>0.37500000000000028</v>
      </c>
      <c r="AD43" s="5">
        <f t="shared" si="0"/>
        <v>9.467477589740968E-3</v>
      </c>
      <c r="AE43" s="5">
        <f t="shared" si="1"/>
        <v>3.6092462255380368E-2</v>
      </c>
    </row>
    <row r="44" spans="29:31" x14ac:dyDescent="0.3">
      <c r="AC44" s="8">
        <f t="shared" si="2"/>
        <v>0.4000000000000003</v>
      </c>
      <c r="AD44" s="5">
        <f t="shared" si="0"/>
        <v>7.0045600255189437E-3</v>
      </c>
      <c r="AE44" s="5">
        <f t="shared" si="1"/>
        <v>2.622114704955136E-2</v>
      </c>
    </row>
    <row r="45" spans="29:31" x14ac:dyDescent="0.3">
      <c r="AC45" s="8">
        <f t="shared" si="2"/>
        <v>0.42500000000000032</v>
      </c>
      <c r="AD45" s="5">
        <f t="shared" si="0"/>
        <v>5.217354567514626E-3</v>
      </c>
      <c r="AE45" s="5">
        <f t="shared" si="1"/>
        <v>1.9085001451283039E-2</v>
      </c>
    </row>
    <row r="46" spans="29:31" x14ac:dyDescent="0.3">
      <c r="AC46" s="8">
        <f t="shared" si="2"/>
        <v>0.45000000000000034</v>
      </c>
      <c r="AD46" s="5">
        <f t="shared" si="0"/>
        <v>3.9137302583486973E-3</v>
      </c>
      <c r="AE46" s="5">
        <f t="shared" si="1"/>
        <v>1.3942465964186164E-2</v>
      </c>
    </row>
    <row r="47" spans="29:31" x14ac:dyDescent="0.3">
      <c r="AC47" s="8">
        <f t="shared" si="2"/>
        <v>0.47500000000000037</v>
      </c>
      <c r="AD47" s="5">
        <f t="shared" si="0"/>
        <v>2.9571815973387979E-3</v>
      </c>
      <c r="AE47" s="5">
        <f t="shared" si="1"/>
        <v>1.023707062785385E-2</v>
      </c>
    </row>
    <row r="48" spans="29:31" x14ac:dyDescent="0.3">
      <c r="AC48" s="8">
        <f t="shared" si="2"/>
        <v>0.50000000000000033</v>
      </c>
      <c r="AD48" s="5">
        <f t="shared" si="0"/>
        <v>2.2507802196170311E-3</v>
      </c>
      <c r="AE48" s="5">
        <f t="shared" si="1"/>
        <v>7.5615154458326004E-3</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9"/>
  </sheetPr>
  <dimension ref="A1:DV72"/>
  <sheetViews>
    <sheetView zoomScale="98" zoomScaleNormal="98" workbookViewId="0">
      <selection activeCell="B28" sqref="B28"/>
    </sheetView>
  </sheetViews>
  <sheetFormatPr defaultRowHeight="14.4" x14ac:dyDescent="0.3"/>
  <cols>
    <col min="1" max="1" width="4.88671875" customWidth="1"/>
    <col min="2" max="2" width="26.77734375" customWidth="1"/>
    <col min="3" max="3" width="5.88671875" customWidth="1"/>
    <col min="4" max="4" width="3" customWidth="1"/>
    <col min="5" max="5" width="23" customWidth="1"/>
    <col min="6" max="6" width="3.109375" customWidth="1"/>
    <col min="7" max="7" width="21.77734375" customWidth="1"/>
    <col min="8" max="73" width="10.21875" customWidth="1"/>
    <col min="74" max="83" width="7.6640625" customWidth="1"/>
    <col min="99" max="99" width="11.6640625" customWidth="1"/>
    <col min="100" max="100" width="9" bestFit="1" customWidth="1"/>
    <col min="101" max="101" width="10.88671875" customWidth="1"/>
    <col min="102" max="102" width="12.77734375" customWidth="1"/>
    <col min="103" max="103" width="11.6640625" customWidth="1"/>
    <col min="104" max="104" width="11.77734375" customWidth="1"/>
    <col min="105" max="105" width="9.109375" bestFit="1" customWidth="1"/>
    <col min="106" max="109" width="9.88671875" bestFit="1" customWidth="1"/>
    <col min="116" max="116" width="11.77734375" customWidth="1"/>
    <col min="117" max="124" width="8.33203125" customWidth="1"/>
    <col min="125" max="126" width="9.33203125" bestFit="1" customWidth="1"/>
  </cols>
  <sheetData>
    <row r="1" spans="1:126" s="17" customFormat="1" ht="23.4" customHeight="1" x14ac:dyDescent="0.3">
      <c r="A1" s="210" t="s">
        <v>135</v>
      </c>
      <c r="B1" s="210"/>
      <c r="C1" s="210"/>
      <c r="D1" s="210"/>
      <c r="E1" s="210"/>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CE1" s="211" t="s">
        <v>78</v>
      </c>
      <c r="CF1" s="212"/>
      <c r="CG1" s="212"/>
      <c r="CH1" s="212"/>
      <c r="CI1" s="212"/>
      <c r="CJ1" s="212"/>
      <c r="CK1" s="212"/>
      <c r="CL1" s="212"/>
      <c r="CM1" s="212"/>
      <c r="CN1" s="212"/>
      <c r="CO1" s="212"/>
    </row>
    <row r="2" spans="1:126" s="17" customFormat="1" ht="23.4" customHeight="1" x14ac:dyDescent="0.3">
      <c r="A2" s="210"/>
      <c r="B2" s="210"/>
      <c r="C2" s="210"/>
      <c r="D2" s="210"/>
      <c r="E2" s="210"/>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CE2" s="212"/>
      <c r="CF2" s="212"/>
      <c r="CG2" s="212"/>
      <c r="CH2" s="212"/>
      <c r="CI2" s="212"/>
      <c r="CJ2" s="212"/>
      <c r="CK2" s="212"/>
      <c r="CL2" s="212"/>
      <c r="CM2" s="212"/>
      <c r="CN2" s="212"/>
      <c r="CO2" s="212"/>
    </row>
    <row r="3" spans="1:126" s="17" customFormat="1" x14ac:dyDescent="0.3">
      <c r="B3" s="18" t="s">
        <v>11</v>
      </c>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CE3" s="212"/>
      <c r="CF3" s="212"/>
      <c r="CG3" s="212"/>
      <c r="CH3" s="212"/>
      <c r="CI3" s="212"/>
      <c r="CJ3" s="212"/>
      <c r="CK3" s="212"/>
      <c r="CL3" s="212"/>
      <c r="CM3" s="212"/>
      <c r="CN3" s="212"/>
      <c r="CO3" s="212"/>
      <c r="CV3" s="18" t="s">
        <v>26</v>
      </c>
      <c r="CZ3" s="17" t="s">
        <v>0</v>
      </c>
      <c r="DA3" s="17">
        <f>G6</f>
        <v>2</v>
      </c>
      <c r="DB3" s="17">
        <f>G7</f>
        <v>4</v>
      </c>
      <c r="DC3" s="17">
        <f>G8</f>
        <v>6</v>
      </c>
      <c r="DD3" s="17">
        <f>G9</f>
        <v>8</v>
      </c>
      <c r="DE3" s="17">
        <f>G10</f>
        <v>10</v>
      </c>
      <c r="DF3" s="17">
        <f>G11</f>
        <v>12</v>
      </c>
      <c r="DG3" s="17">
        <f>G12</f>
        <v>14</v>
      </c>
      <c r="DH3" s="17">
        <f>G13</f>
        <v>16</v>
      </c>
      <c r="DI3" s="17">
        <f>G14</f>
        <v>18</v>
      </c>
      <c r="DJ3" s="17">
        <f>G15</f>
        <v>20</v>
      </c>
      <c r="DL3" s="17" t="s">
        <v>0</v>
      </c>
      <c r="DM3" s="17">
        <f>G6</f>
        <v>2</v>
      </c>
      <c r="DN3" s="17">
        <f>G7</f>
        <v>4</v>
      </c>
      <c r="DO3" s="17">
        <f>G8</f>
        <v>6</v>
      </c>
      <c r="DP3" s="17">
        <f>G9</f>
        <v>8</v>
      </c>
      <c r="DQ3" s="17">
        <f>G10</f>
        <v>10</v>
      </c>
      <c r="DR3" s="17">
        <f>G11</f>
        <v>12</v>
      </c>
      <c r="DS3" s="17">
        <f>G12</f>
        <v>14</v>
      </c>
      <c r="DT3" s="17">
        <f>G13</f>
        <v>16</v>
      </c>
      <c r="DU3" s="17">
        <f>G14</f>
        <v>18</v>
      </c>
      <c r="DV3" s="17">
        <f>G15</f>
        <v>20</v>
      </c>
    </row>
    <row r="4" spans="1:126" s="17" customFormat="1" x14ac:dyDescent="0.3">
      <c r="B4" s="18"/>
      <c r="C4" s="18"/>
      <c r="D4" s="18"/>
      <c r="E4" s="18"/>
      <c r="F4" s="18"/>
      <c r="G4" s="18"/>
      <c r="BV4" s="209" t="s">
        <v>16</v>
      </c>
      <c r="BW4" s="209"/>
      <c r="BX4" s="209" t="s">
        <v>17</v>
      </c>
      <c r="BY4" s="209"/>
      <c r="BZ4" s="19"/>
      <c r="CA4" s="19"/>
      <c r="CB4" s="19"/>
      <c r="CC4" s="19"/>
      <c r="CD4" s="19"/>
      <c r="CE4" s="19"/>
      <c r="CF4" s="19"/>
      <c r="CG4" s="19"/>
      <c r="CH4" s="19"/>
      <c r="CI4" s="19"/>
      <c r="CJ4" s="19"/>
      <c r="CK4" s="19"/>
      <c r="CL4" s="19"/>
      <c r="CM4" s="19"/>
      <c r="CN4" s="19"/>
      <c r="CO4" s="19"/>
      <c r="CP4" s="19"/>
      <c r="CQ4" s="19"/>
      <c r="CR4" s="19"/>
      <c r="CS4" s="19"/>
      <c r="CT4" s="19"/>
      <c r="CU4" s="19"/>
      <c r="CZ4" s="17" t="s">
        <v>9</v>
      </c>
      <c r="DA4" s="17">
        <f t="shared" ref="DA4:DJ4" si="0">2*DA3-2</f>
        <v>2</v>
      </c>
      <c r="DB4" s="17">
        <f t="shared" si="0"/>
        <v>6</v>
      </c>
      <c r="DC4" s="17">
        <f t="shared" si="0"/>
        <v>10</v>
      </c>
      <c r="DD4" s="17">
        <f t="shared" si="0"/>
        <v>14</v>
      </c>
      <c r="DE4" s="17">
        <f t="shared" si="0"/>
        <v>18</v>
      </c>
      <c r="DF4" s="17">
        <f t="shared" si="0"/>
        <v>22</v>
      </c>
      <c r="DG4" s="17">
        <f t="shared" si="0"/>
        <v>26</v>
      </c>
      <c r="DH4" s="17">
        <f t="shared" si="0"/>
        <v>30</v>
      </c>
      <c r="DI4" s="17">
        <f t="shared" si="0"/>
        <v>34</v>
      </c>
      <c r="DJ4" s="17">
        <f t="shared" si="0"/>
        <v>38</v>
      </c>
      <c r="DL4" s="17" t="s">
        <v>9</v>
      </c>
      <c r="DM4" s="17">
        <f>2*DM3-2</f>
        <v>2</v>
      </c>
      <c r="DN4" s="17">
        <f t="shared" ref="DN4:DV4" si="1">2*DN3-2</f>
        <v>6</v>
      </c>
      <c r="DO4" s="17">
        <f t="shared" si="1"/>
        <v>10</v>
      </c>
      <c r="DP4" s="17">
        <f t="shared" si="1"/>
        <v>14</v>
      </c>
      <c r="DQ4" s="17">
        <f t="shared" si="1"/>
        <v>18</v>
      </c>
      <c r="DR4" s="17">
        <f t="shared" si="1"/>
        <v>22</v>
      </c>
      <c r="DS4" s="17">
        <f t="shared" si="1"/>
        <v>26</v>
      </c>
      <c r="DT4" s="17">
        <f t="shared" si="1"/>
        <v>30</v>
      </c>
      <c r="DU4" s="17">
        <f t="shared" si="1"/>
        <v>34</v>
      </c>
      <c r="DV4" s="17">
        <f t="shared" si="1"/>
        <v>38</v>
      </c>
    </row>
    <row r="5" spans="1:126" s="17" customFormat="1" x14ac:dyDescent="0.3">
      <c r="B5" s="18" t="s">
        <v>10</v>
      </c>
      <c r="C5" s="123">
        <v>0.05</v>
      </c>
      <c r="D5" s="18"/>
      <c r="E5" s="114" t="s">
        <v>15</v>
      </c>
      <c r="F5" s="18"/>
      <c r="G5" s="115" t="s">
        <v>129</v>
      </c>
      <c r="BV5" s="17" t="s">
        <v>18</v>
      </c>
      <c r="BW5" s="17" t="s">
        <v>19</v>
      </c>
      <c r="BX5" s="17" t="s">
        <v>18</v>
      </c>
      <c r="BY5" s="17" t="s">
        <v>19</v>
      </c>
      <c r="BZ5" s="19" t="s">
        <v>1</v>
      </c>
      <c r="CV5" s="17" t="s">
        <v>2</v>
      </c>
      <c r="CW5" s="20" t="s">
        <v>24</v>
      </c>
      <c r="CX5" s="20" t="s">
        <v>25</v>
      </c>
      <c r="CZ5" s="17" t="s">
        <v>3</v>
      </c>
      <c r="DA5" s="21">
        <f t="shared" ref="DA5:DJ5" si="2">_xlfn.T.INV(1-$C$5/2,DA$4)</f>
        <v>4.3026527297494619</v>
      </c>
      <c r="DB5" s="21">
        <f t="shared" si="2"/>
        <v>2.4469118511449688</v>
      </c>
      <c r="DC5" s="21">
        <f t="shared" si="2"/>
        <v>2.2281388519862744</v>
      </c>
      <c r="DD5" s="21">
        <f t="shared" si="2"/>
        <v>2.1447866879178035</v>
      </c>
      <c r="DE5" s="21">
        <f t="shared" si="2"/>
        <v>2.1009220402410378</v>
      </c>
      <c r="DF5" s="21">
        <f t="shared" si="2"/>
        <v>2.0738730679040249</v>
      </c>
      <c r="DG5" s="21">
        <f t="shared" si="2"/>
        <v>2.0555294386428731</v>
      </c>
      <c r="DH5" s="21">
        <f t="shared" si="2"/>
        <v>2.0422724563012378</v>
      </c>
      <c r="DI5" s="21">
        <f t="shared" si="2"/>
        <v>2.0322445093177191</v>
      </c>
      <c r="DJ5" s="21">
        <f t="shared" si="2"/>
        <v>2.0243941639119702</v>
      </c>
      <c r="DL5" s="17" t="s">
        <v>3</v>
      </c>
      <c r="DM5" s="21">
        <f>_xlfn.T.INV(1-$C$5/2,DM$4)</f>
        <v>4.3026527297494619</v>
      </c>
      <c r="DN5" s="21">
        <f t="shared" ref="DN5:DV5" si="3">_xlfn.T.INV(1-$C$5/2,DN$4)</f>
        <v>2.4469118511449688</v>
      </c>
      <c r="DO5" s="21">
        <f t="shared" si="3"/>
        <v>2.2281388519862744</v>
      </c>
      <c r="DP5" s="21">
        <f t="shared" si="3"/>
        <v>2.1447866879178035</v>
      </c>
      <c r="DQ5" s="21">
        <f t="shared" si="3"/>
        <v>2.1009220402410378</v>
      </c>
      <c r="DR5" s="21">
        <f t="shared" si="3"/>
        <v>2.0738730679040249</v>
      </c>
      <c r="DS5" s="21">
        <f t="shared" si="3"/>
        <v>2.0555294386428731</v>
      </c>
      <c r="DT5" s="21">
        <f t="shared" si="3"/>
        <v>2.0422724563012378</v>
      </c>
      <c r="DU5" s="21">
        <f t="shared" si="3"/>
        <v>2.0322445093177191</v>
      </c>
      <c r="DV5" s="21">
        <f t="shared" si="3"/>
        <v>2.0243941639119702</v>
      </c>
    </row>
    <row r="6" spans="1:126" s="17" customFormat="1" x14ac:dyDescent="0.3">
      <c r="B6" s="18" t="s">
        <v>12</v>
      </c>
      <c r="C6" s="123">
        <v>0.75</v>
      </c>
      <c r="D6" s="18"/>
      <c r="E6" s="116">
        <v>0</v>
      </c>
      <c r="F6" s="18"/>
      <c r="G6" s="117">
        <v>2</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c r="BP6" s="119"/>
      <c r="BQ6" s="119"/>
      <c r="BR6" s="119"/>
      <c r="BS6" s="119"/>
      <c r="BT6" s="119"/>
      <c r="BU6" s="119"/>
      <c r="BV6" s="17">
        <f>$C$6</f>
        <v>0.75</v>
      </c>
      <c r="BW6" s="17">
        <f>$C$7</f>
        <v>0.03</v>
      </c>
      <c r="BX6" s="22">
        <f t="shared" ref="BX6:BX14" si="4">BV6*(1+E6)</f>
        <v>0.75</v>
      </c>
      <c r="BY6" s="22">
        <f>BW6</f>
        <v>0.03</v>
      </c>
      <c r="BZ6" s="84">
        <f>BY6/BX6</f>
        <v>0.04</v>
      </c>
      <c r="CA6" s="22"/>
      <c r="CB6" s="22"/>
      <c r="CC6" s="22"/>
      <c r="CD6" s="22"/>
      <c r="CE6" s="22"/>
      <c r="CF6" s="22"/>
      <c r="CG6" s="22"/>
      <c r="CH6" s="22"/>
      <c r="CI6" s="22"/>
      <c r="CJ6" s="22"/>
      <c r="CK6" s="22"/>
      <c r="CL6" s="22"/>
      <c r="CM6" s="22"/>
      <c r="CN6" s="22"/>
      <c r="CO6" s="22"/>
      <c r="CP6" s="22"/>
      <c r="CQ6" s="22"/>
      <c r="CR6" s="22"/>
      <c r="CS6" s="22"/>
      <c r="CT6" s="22"/>
      <c r="CU6" s="22"/>
      <c r="CV6" s="23">
        <f t="shared" ref="CV6:CV14" si="5">E6</f>
        <v>0</v>
      </c>
      <c r="CW6" s="22">
        <f t="shared" ref="CW6:CW14" si="6">$C$6*E6</f>
        <v>0</v>
      </c>
      <c r="CX6" s="22">
        <f>SQRT(BW6^2+BY6^2)</f>
        <v>4.2426406871192854E-2</v>
      </c>
      <c r="CZ6" s="17" t="s">
        <v>6</v>
      </c>
      <c r="DA6" s="24">
        <f t="shared" ref="DA6:DJ14" si="7">0+DA$5*$CX6/SQRT(DA$3)</f>
        <v>0.12907958189248386</v>
      </c>
      <c r="DB6" s="24">
        <f t="shared" si="7"/>
        <v>5.1906838887310063E-2</v>
      </c>
      <c r="DC6" s="24">
        <f t="shared" si="7"/>
        <v>3.8592496979584182E-2</v>
      </c>
      <c r="DD6" s="24">
        <f t="shared" si="7"/>
        <v>3.2171800318767055E-2</v>
      </c>
      <c r="DE6" s="24">
        <f t="shared" si="7"/>
        <v>2.8186826984439056E-2</v>
      </c>
      <c r="DF6" s="24">
        <f t="shared" si="7"/>
        <v>2.5399654038325954E-2</v>
      </c>
      <c r="DG6" s="24">
        <f t="shared" si="7"/>
        <v>2.3307513030948187E-2</v>
      </c>
      <c r="DH6" s="24">
        <f t="shared" si="7"/>
        <v>2.1661570543216685E-2</v>
      </c>
      <c r="DI6" s="24">
        <f t="shared" si="7"/>
        <v>2.0322445093177193E-2</v>
      </c>
      <c r="DJ6" s="24">
        <f t="shared" si="7"/>
        <v>1.9205089319742203E-2</v>
      </c>
      <c r="DL6" s="17" t="s">
        <v>7</v>
      </c>
      <c r="DM6" s="24">
        <f>0-DA$5*$CX6/SQRT(DM$3)</f>
        <v>-0.12907958189248386</v>
      </c>
      <c r="DN6" s="24">
        <f t="shared" ref="DN6:DV14" si="8">0-DB$5*$CX6/SQRT(DN$3)</f>
        <v>-5.1906838887310063E-2</v>
      </c>
      <c r="DO6" s="24">
        <f t="shared" si="8"/>
        <v>-3.8592496979584182E-2</v>
      </c>
      <c r="DP6" s="24">
        <f t="shared" si="8"/>
        <v>-3.2171800318767055E-2</v>
      </c>
      <c r="DQ6" s="24">
        <f t="shared" si="8"/>
        <v>-2.8186826984439056E-2</v>
      </c>
      <c r="DR6" s="24">
        <f t="shared" si="8"/>
        <v>-2.5399654038325954E-2</v>
      </c>
      <c r="DS6" s="24">
        <f t="shared" si="8"/>
        <v>-2.3307513030948187E-2</v>
      </c>
      <c r="DT6" s="24">
        <f t="shared" si="8"/>
        <v>-2.1661570543216685E-2</v>
      </c>
      <c r="DU6" s="24">
        <f t="shared" si="8"/>
        <v>-2.0322445093177193E-2</v>
      </c>
      <c r="DV6" s="24">
        <f t="shared" si="8"/>
        <v>-1.9205089319742203E-2</v>
      </c>
    </row>
    <row r="7" spans="1:126" s="17" customFormat="1" x14ac:dyDescent="0.3">
      <c r="B7" s="18" t="s">
        <v>28</v>
      </c>
      <c r="C7" s="123">
        <v>0.03</v>
      </c>
      <c r="D7" s="18"/>
      <c r="E7" s="116">
        <v>0.02</v>
      </c>
      <c r="F7" s="18"/>
      <c r="G7" s="117">
        <v>4</v>
      </c>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7">
        <f t="shared" ref="BV7:BV14" si="9">$C$6</f>
        <v>0.75</v>
      </c>
      <c r="BW7" s="17">
        <f t="shared" ref="BW7:BW14" si="10">$C$7</f>
        <v>0.03</v>
      </c>
      <c r="BX7" s="22">
        <f t="shared" si="4"/>
        <v>0.76500000000000001</v>
      </c>
      <c r="BY7" s="22">
        <f t="shared" ref="BY7:BY14" si="11">BW7</f>
        <v>0.03</v>
      </c>
      <c r="BZ7" s="84">
        <f t="shared" ref="BZ7:BZ14" si="12">BY7/BX7</f>
        <v>3.9215686274509803E-2</v>
      </c>
      <c r="CA7" s="22"/>
      <c r="CB7" s="22"/>
      <c r="CC7" s="22"/>
      <c r="CD7" s="22"/>
      <c r="CE7" s="22"/>
      <c r="CF7" s="22"/>
      <c r="CG7" s="22"/>
      <c r="CH7" s="22"/>
      <c r="CI7" s="22"/>
      <c r="CJ7" s="22"/>
      <c r="CK7" s="22"/>
      <c r="CL7" s="22"/>
      <c r="CM7" s="22"/>
      <c r="CN7" s="22"/>
      <c r="CO7" s="22"/>
      <c r="CP7" s="22"/>
      <c r="CQ7" s="22"/>
      <c r="CR7" s="22"/>
      <c r="CS7" s="22"/>
      <c r="CT7" s="22"/>
      <c r="CU7" s="22"/>
      <c r="CV7" s="23">
        <f t="shared" si="5"/>
        <v>0.02</v>
      </c>
      <c r="CW7" s="22">
        <f t="shared" si="6"/>
        <v>1.4999999999999999E-2</v>
      </c>
      <c r="CX7" s="22">
        <f t="shared" ref="CX7:CX14" si="13">SQRT(BW7^2+BY7^2)</f>
        <v>4.2426406871192854E-2</v>
      </c>
      <c r="DA7" s="24">
        <f t="shared" si="7"/>
        <v>0.12907958189248386</v>
      </c>
      <c r="DB7" s="24">
        <f t="shared" si="7"/>
        <v>5.1906838887310063E-2</v>
      </c>
      <c r="DC7" s="24">
        <f t="shared" si="7"/>
        <v>3.8592496979584182E-2</v>
      </c>
      <c r="DD7" s="24">
        <f t="shared" si="7"/>
        <v>3.2171800318767055E-2</v>
      </c>
      <c r="DE7" s="24">
        <f t="shared" si="7"/>
        <v>2.8186826984439056E-2</v>
      </c>
      <c r="DF7" s="24">
        <f t="shared" si="7"/>
        <v>2.5399654038325954E-2</v>
      </c>
      <c r="DG7" s="24">
        <f t="shared" si="7"/>
        <v>2.3307513030948187E-2</v>
      </c>
      <c r="DH7" s="24">
        <f t="shared" si="7"/>
        <v>2.1661570543216685E-2</v>
      </c>
      <c r="DI7" s="24">
        <f t="shared" si="7"/>
        <v>2.0322445093177193E-2</v>
      </c>
      <c r="DJ7" s="24">
        <f t="shared" si="7"/>
        <v>1.9205089319742203E-2</v>
      </c>
      <c r="DM7" s="24">
        <f t="shared" ref="DM7:DM14" si="14">0-DA$5*$CX7/SQRT(DM$3)</f>
        <v>-0.12907958189248386</v>
      </c>
      <c r="DN7" s="24">
        <f t="shared" si="8"/>
        <v>-5.1906838887310063E-2</v>
      </c>
      <c r="DO7" s="24">
        <f t="shared" si="8"/>
        <v>-3.8592496979584182E-2</v>
      </c>
      <c r="DP7" s="24">
        <f t="shared" si="8"/>
        <v>-3.2171800318767055E-2</v>
      </c>
      <c r="DQ7" s="24">
        <f t="shared" si="8"/>
        <v>-2.8186826984439056E-2</v>
      </c>
      <c r="DR7" s="24">
        <f t="shared" si="8"/>
        <v>-2.5399654038325954E-2</v>
      </c>
      <c r="DS7" s="24">
        <f t="shared" si="8"/>
        <v>-2.3307513030948187E-2</v>
      </c>
      <c r="DT7" s="24">
        <f t="shared" si="8"/>
        <v>-2.1661570543216685E-2</v>
      </c>
      <c r="DU7" s="24">
        <f t="shared" si="8"/>
        <v>-2.0322445093177193E-2</v>
      </c>
      <c r="DV7" s="24">
        <f t="shared" si="8"/>
        <v>-1.9205089319742203E-2</v>
      </c>
    </row>
    <row r="8" spans="1:126" s="17" customFormat="1" x14ac:dyDescent="0.3">
      <c r="B8" s="18" t="s">
        <v>27</v>
      </c>
      <c r="C8" s="123">
        <v>0.95</v>
      </c>
      <c r="D8" s="18"/>
      <c r="E8" s="116">
        <v>0.04</v>
      </c>
      <c r="F8" s="18"/>
      <c r="G8" s="117">
        <v>6</v>
      </c>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c r="BU8" s="119"/>
      <c r="BV8" s="17">
        <f t="shared" si="9"/>
        <v>0.75</v>
      </c>
      <c r="BW8" s="17">
        <f t="shared" si="10"/>
        <v>0.03</v>
      </c>
      <c r="BX8" s="22">
        <f t="shared" si="4"/>
        <v>0.78</v>
      </c>
      <c r="BY8" s="22">
        <f t="shared" si="11"/>
        <v>0.03</v>
      </c>
      <c r="BZ8" s="84">
        <f t="shared" si="12"/>
        <v>3.8461538461538457E-2</v>
      </c>
      <c r="CA8" s="22"/>
      <c r="CB8" s="22"/>
      <c r="CC8" s="22"/>
      <c r="CD8" s="22"/>
      <c r="CE8" s="22"/>
      <c r="CF8" s="22"/>
      <c r="CG8" s="22"/>
      <c r="CH8" s="22"/>
      <c r="CI8" s="22"/>
      <c r="CJ8" s="22"/>
      <c r="CK8" s="22"/>
      <c r="CL8" s="22"/>
      <c r="CM8" s="22"/>
      <c r="CN8" s="22"/>
      <c r="CO8" s="22"/>
      <c r="CP8" s="22"/>
      <c r="CQ8" s="22"/>
      <c r="CR8" s="22"/>
      <c r="CS8" s="22"/>
      <c r="CT8" s="22"/>
      <c r="CU8" s="22"/>
      <c r="CV8" s="23">
        <f t="shared" si="5"/>
        <v>0.04</v>
      </c>
      <c r="CW8" s="22">
        <f t="shared" si="6"/>
        <v>0.03</v>
      </c>
      <c r="CX8" s="22">
        <f t="shared" si="13"/>
        <v>4.2426406871192854E-2</v>
      </c>
      <c r="DA8" s="24">
        <f t="shared" si="7"/>
        <v>0.12907958189248386</v>
      </c>
      <c r="DB8" s="24">
        <f t="shared" si="7"/>
        <v>5.1906838887310063E-2</v>
      </c>
      <c r="DC8" s="24">
        <f t="shared" si="7"/>
        <v>3.8592496979584182E-2</v>
      </c>
      <c r="DD8" s="24">
        <f t="shared" si="7"/>
        <v>3.2171800318767055E-2</v>
      </c>
      <c r="DE8" s="24">
        <f t="shared" si="7"/>
        <v>2.8186826984439056E-2</v>
      </c>
      <c r="DF8" s="24">
        <f t="shared" si="7"/>
        <v>2.5399654038325954E-2</v>
      </c>
      <c r="DG8" s="24">
        <f t="shared" si="7"/>
        <v>2.3307513030948187E-2</v>
      </c>
      <c r="DH8" s="24">
        <f t="shared" si="7"/>
        <v>2.1661570543216685E-2</v>
      </c>
      <c r="DI8" s="24">
        <f t="shared" si="7"/>
        <v>2.0322445093177193E-2</v>
      </c>
      <c r="DJ8" s="24">
        <f t="shared" si="7"/>
        <v>1.9205089319742203E-2</v>
      </c>
      <c r="DM8" s="24">
        <f t="shared" si="14"/>
        <v>-0.12907958189248386</v>
      </c>
      <c r="DN8" s="24">
        <f t="shared" si="8"/>
        <v>-5.1906838887310063E-2</v>
      </c>
      <c r="DO8" s="24">
        <f t="shared" si="8"/>
        <v>-3.8592496979584182E-2</v>
      </c>
      <c r="DP8" s="24">
        <f t="shared" si="8"/>
        <v>-3.2171800318767055E-2</v>
      </c>
      <c r="DQ8" s="24">
        <f t="shared" si="8"/>
        <v>-2.8186826984439056E-2</v>
      </c>
      <c r="DR8" s="24">
        <f t="shared" si="8"/>
        <v>-2.5399654038325954E-2</v>
      </c>
      <c r="DS8" s="24">
        <f t="shared" si="8"/>
        <v>-2.3307513030948187E-2</v>
      </c>
      <c r="DT8" s="24">
        <f t="shared" si="8"/>
        <v>-2.1661570543216685E-2</v>
      </c>
      <c r="DU8" s="24">
        <f t="shared" si="8"/>
        <v>-2.0322445093177193E-2</v>
      </c>
      <c r="DV8" s="24">
        <f t="shared" si="8"/>
        <v>-1.9205089319742203E-2</v>
      </c>
    </row>
    <row r="9" spans="1:126" s="17" customFormat="1" x14ac:dyDescent="0.3">
      <c r="B9" s="18"/>
      <c r="C9" s="18"/>
      <c r="D9" s="18"/>
      <c r="E9" s="116">
        <v>0.06</v>
      </c>
      <c r="F9" s="18"/>
      <c r="G9" s="117">
        <v>8</v>
      </c>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7">
        <f t="shared" si="9"/>
        <v>0.75</v>
      </c>
      <c r="BW9" s="17">
        <f t="shared" si="10"/>
        <v>0.03</v>
      </c>
      <c r="BX9" s="22">
        <f t="shared" si="4"/>
        <v>0.79500000000000004</v>
      </c>
      <c r="BY9" s="22">
        <f t="shared" si="11"/>
        <v>0.03</v>
      </c>
      <c r="BZ9" s="84">
        <f t="shared" si="12"/>
        <v>3.7735849056603772E-2</v>
      </c>
      <c r="CA9" s="22"/>
      <c r="CB9" s="22"/>
      <c r="CC9" s="22"/>
      <c r="CD9" s="22"/>
      <c r="CE9" s="22"/>
      <c r="CF9" s="22"/>
      <c r="CG9" s="22"/>
      <c r="CH9" s="22"/>
      <c r="CI9" s="22"/>
      <c r="CJ9" s="22"/>
      <c r="CK9" s="22"/>
      <c r="CL9" s="22"/>
      <c r="CM9" s="22"/>
      <c r="CN9" s="22"/>
      <c r="CO9" s="22"/>
      <c r="CP9" s="22"/>
      <c r="CQ9" s="22"/>
      <c r="CR9" s="22"/>
      <c r="CS9" s="22"/>
      <c r="CT9" s="22"/>
      <c r="CU9" s="22"/>
      <c r="CV9" s="23">
        <f t="shared" si="5"/>
        <v>0.06</v>
      </c>
      <c r="CW9" s="22">
        <f t="shared" si="6"/>
        <v>4.4999999999999998E-2</v>
      </c>
      <c r="CX9" s="22">
        <f t="shared" si="13"/>
        <v>4.2426406871192854E-2</v>
      </c>
      <c r="DA9" s="24">
        <f t="shared" si="7"/>
        <v>0.12907958189248386</v>
      </c>
      <c r="DB9" s="24">
        <f t="shared" si="7"/>
        <v>5.1906838887310063E-2</v>
      </c>
      <c r="DC9" s="24">
        <f t="shared" si="7"/>
        <v>3.8592496979584182E-2</v>
      </c>
      <c r="DD9" s="24">
        <f t="shared" si="7"/>
        <v>3.2171800318767055E-2</v>
      </c>
      <c r="DE9" s="24">
        <f t="shared" si="7"/>
        <v>2.8186826984439056E-2</v>
      </c>
      <c r="DF9" s="24">
        <f t="shared" si="7"/>
        <v>2.5399654038325954E-2</v>
      </c>
      <c r="DG9" s="24">
        <f t="shared" si="7"/>
        <v>2.3307513030948187E-2</v>
      </c>
      <c r="DH9" s="24">
        <f t="shared" si="7"/>
        <v>2.1661570543216685E-2</v>
      </c>
      <c r="DI9" s="24">
        <f t="shared" si="7"/>
        <v>2.0322445093177193E-2</v>
      </c>
      <c r="DJ9" s="24">
        <f t="shared" si="7"/>
        <v>1.9205089319742203E-2</v>
      </c>
      <c r="DM9" s="24">
        <f t="shared" si="14"/>
        <v>-0.12907958189248386</v>
      </c>
      <c r="DN9" s="24">
        <f t="shared" si="8"/>
        <v>-5.1906838887310063E-2</v>
      </c>
      <c r="DO9" s="24">
        <f t="shared" si="8"/>
        <v>-3.8592496979584182E-2</v>
      </c>
      <c r="DP9" s="24">
        <f t="shared" si="8"/>
        <v>-3.2171800318767055E-2</v>
      </c>
      <c r="DQ9" s="24">
        <f t="shared" si="8"/>
        <v>-2.8186826984439056E-2</v>
      </c>
      <c r="DR9" s="24">
        <f t="shared" si="8"/>
        <v>-2.5399654038325954E-2</v>
      </c>
      <c r="DS9" s="24">
        <f t="shared" si="8"/>
        <v>-2.3307513030948187E-2</v>
      </c>
      <c r="DT9" s="24">
        <f t="shared" si="8"/>
        <v>-2.1661570543216685E-2</v>
      </c>
      <c r="DU9" s="24">
        <f t="shared" si="8"/>
        <v>-2.0322445093177193E-2</v>
      </c>
      <c r="DV9" s="24">
        <f t="shared" si="8"/>
        <v>-1.9205089319742203E-2</v>
      </c>
    </row>
    <row r="10" spans="1:126" s="17" customFormat="1" x14ac:dyDescent="0.3">
      <c r="B10" s="18"/>
      <c r="C10" s="18"/>
      <c r="D10" s="18"/>
      <c r="E10" s="116">
        <v>0.08</v>
      </c>
      <c r="F10" s="18"/>
      <c r="G10" s="117">
        <v>10</v>
      </c>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7">
        <f t="shared" si="9"/>
        <v>0.75</v>
      </c>
      <c r="BW10" s="17">
        <f t="shared" si="10"/>
        <v>0.03</v>
      </c>
      <c r="BX10" s="22">
        <f t="shared" si="4"/>
        <v>0.81</v>
      </c>
      <c r="BY10" s="22">
        <f t="shared" si="11"/>
        <v>0.03</v>
      </c>
      <c r="BZ10" s="84">
        <f t="shared" si="12"/>
        <v>3.7037037037037035E-2</v>
      </c>
      <c r="CA10" s="22"/>
      <c r="CB10" s="22"/>
      <c r="CC10" s="22"/>
      <c r="CD10" s="22"/>
      <c r="CE10" s="22"/>
      <c r="CF10" s="22"/>
      <c r="CG10" s="22"/>
      <c r="CH10" s="22"/>
      <c r="CI10" s="22"/>
      <c r="CJ10" s="22"/>
      <c r="CK10" s="22"/>
      <c r="CL10" s="22"/>
      <c r="CM10" s="22"/>
      <c r="CN10" s="22"/>
      <c r="CO10" s="22"/>
      <c r="CP10" s="22"/>
      <c r="CQ10" s="22"/>
      <c r="CR10" s="22"/>
      <c r="CS10" s="22"/>
      <c r="CT10" s="22"/>
      <c r="CU10" s="22"/>
      <c r="CV10" s="23">
        <f t="shared" si="5"/>
        <v>0.08</v>
      </c>
      <c r="CW10" s="22">
        <f t="shared" si="6"/>
        <v>0.06</v>
      </c>
      <c r="CX10" s="22">
        <f t="shared" si="13"/>
        <v>4.2426406871192854E-2</v>
      </c>
      <c r="DA10" s="24">
        <f t="shared" si="7"/>
        <v>0.12907958189248386</v>
      </c>
      <c r="DB10" s="24">
        <f t="shared" si="7"/>
        <v>5.1906838887310063E-2</v>
      </c>
      <c r="DC10" s="24">
        <f t="shared" si="7"/>
        <v>3.8592496979584182E-2</v>
      </c>
      <c r="DD10" s="24">
        <f t="shared" si="7"/>
        <v>3.2171800318767055E-2</v>
      </c>
      <c r="DE10" s="24">
        <f t="shared" si="7"/>
        <v>2.8186826984439056E-2</v>
      </c>
      <c r="DF10" s="24">
        <f t="shared" si="7"/>
        <v>2.5399654038325954E-2</v>
      </c>
      <c r="DG10" s="24">
        <f t="shared" si="7"/>
        <v>2.3307513030948187E-2</v>
      </c>
      <c r="DH10" s="24">
        <f t="shared" si="7"/>
        <v>2.1661570543216685E-2</v>
      </c>
      <c r="DI10" s="24">
        <f t="shared" si="7"/>
        <v>2.0322445093177193E-2</v>
      </c>
      <c r="DJ10" s="24">
        <f t="shared" si="7"/>
        <v>1.9205089319742203E-2</v>
      </c>
      <c r="DM10" s="24">
        <f t="shared" si="14"/>
        <v>-0.12907958189248386</v>
      </c>
      <c r="DN10" s="24">
        <f t="shared" si="8"/>
        <v>-5.1906838887310063E-2</v>
      </c>
      <c r="DO10" s="24">
        <f t="shared" si="8"/>
        <v>-3.8592496979584182E-2</v>
      </c>
      <c r="DP10" s="24">
        <f t="shared" si="8"/>
        <v>-3.2171800318767055E-2</v>
      </c>
      <c r="DQ10" s="24">
        <f t="shared" si="8"/>
        <v>-2.8186826984439056E-2</v>
      </c>
      <c r="DR10" s="24">
        <f t="shared" si="8"/>
        <v>-2.5399654038325954E-2</v>
      </c>
      <c r="DS10" s="24">
        <f t="shared" si="8"/>
        <v>-2.3307513030948187E-2</v>
      </c>
      <c r="DT10" s="24">
        <f t="shared" si="8"/>
        <v>-2.1661570543216685E-2</v>
      </c>
      <c r="DU10" s="24">
        <f t="shared" si="8"/>
        <v>-2.0322445093177193E-2</v>
      </c>
      <c r="DV10" s="24">
        <f t="shared" si="8"/>
        <v>-1.9205089319742203E-2</v>
      </c>
    </row>
    <row r="11" spans="1:126" s="17" customFormat="1" x14ac:dyDescent="0.3">
      <c r="B11" s="18"/>
      <c r="C11" s="18"/>
      <c r="D11" s="18"/>
      <c r="E11" s="116">
        <v>0.1</v>
      </c>
      <c r="F11" s="18"/>
      <c r="G11" s="117">
        <v>12</v>
      </c>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7">
        <f t="shared" si="9"/>
        <v>0.75</v>
      </c>
      <c r="BW11" s="17">
        <f t="shared" si="10"/>
        <v>0.03</v>
      </c>
      <c r="BX11" s="22">
        <f t="shared" si="4"/>
        <v>0.82500000000000007</v>
      </c>
      <c r="BY11" s="22">
        <f t="shared" si="11"/>
        <v>0.03</v>
      </c>
      <c r="BZ11" s="84">
        <f t="shared" si="12"/>
        <v>3.6363636363636362E-2</v>
      </c>
      <c r="CA11" s="22"/>
      <c r="CB11" s="22"/>
      <c r="CC11" s="22"/>
      <c r="CD11" s="22"/>
      <c r="CE11" s="22"/>
      <c r="CF11" s="22"/>
      <c r="CG11" s="22"/>
      <c r="CH11" s="22"/>
      <c r="CI11" s="22"/>
      <c r="CJ11" s="22"/>
      <c r="CK11" s="22"/>
      <c r="CL11" s="22"/>
      <c r="CM11" s="22"/>
      <c r="CN11" s="22"/>
      <c r="CO11" s="22"/>
      <c r="CP11" s="22"/>
      <c r="CQ11" s="22"/>
      <c r="CR11" s="22"/>
      <c r="CS11" s="22"/>
      <c r="CT11" s="22"/>
      <c r="CU11" s="22"/>
      <c r="CV11" s="23">
        <f t="shared" si="5"/>
        <v>0.1</v>
      </c>
      <c r="CW11" s="22">
        <f t="shared" si="6"/>
        <v>7.5000000000000011E-2</v>
      </c>
      <c r="CX11" s="22">
        <f t="shared" si="13"/>
        <v>4.2426406871192854E-2</v>
      </c>
      <c r="DA11" s="24">
        <f t="shared" si="7"/>
        <v>0.12907958189248386</v>
      </c>
      <c r="DB11" s="24">
        <f t="shared" si="7"/>
        <v>5.1906838887310063E-2</v>
      </c>
      <c r="DC11" s="24">
        <f t="shared" si="7"/>
        <v>3.8592496979584182E-2</v>
      </c>
      <c r="DD11" s="24">
        <f t="shared" si="7"/>
        <v>3.2171800318767055E-2</v>
      </c>
      <c r="DE11" s="24">
        <f t="shared" si="7"/>
        <v>2.8186826984439056E-2</v>
      </c>
      <c r="DF11" s="24">
        <f t="shared" si="7"/>
        <v>2.5399654038325954E-2</v>
      </c>
      <c r="DG11" s="24">
        <f t="shared" si="7"/>
        <v>2.3307513030948187E-2</v>
      </c>
      <c r="DH11" s="24">
        <f t="shared" si="7"/>
        <v>2.1661570543216685E-2</v>
      </c>
      <c r="DI11" s="24">
        <f t="shared" si="7"/>
        <v>2.0322445093177193E-2</v>
      </c>
      <c r="DJ11" s="24">
        <f t="shared" si="7"/>
        <v>1.9205089319742203E-2</v>
      </c>
      <c r="DM11" s="24">
        <f t="shared" si="14"/>
        <v>-0.12907958189248386</v>
      </c>
      <c r="DN11" s="24">
        <f t="shared" si="8"/>
        <v>-5.1906838887310063E-2</v>
      </c>
      <c r="DO11" s="24">
        <f t="shared" si="8"/>
        <v>-3.8592496979584182E-2</v>
      </c>
      <c r="DP11" s="24">
        <f t="shared" si="8"/>
        <v>-3.2171800318767055E-2</v>
      </c>
      <c r="DQ11" s="24">
        <f t="shared" si="8"/>
        <v>-2.8186826984439056E-2</v>
      </c>
      <c r="DR11" s="24">
        <f t="shared" si="8"/>
        <v>-2.5399654038325954E-2</v>
      </c>
      <c r="DS11" s="24">
        <f t="shared" si="8"/>
        <v>-2.3307513030948187E-2</v>
      </c>
      <c r="DT11" s="24">
        <f t="shared" si="8"/>
        <v>-2.1661570543216685E-2</v>
      </c>
      <c r="DU11" s="24">
        <f t="shared" si="8"/>
        <v>-2.0322445093177193E-2</v>
      </c>
      <c r="DV11" s="24">
        <f t="shared" si="8"/>
        <v>-1.9205089319742203E-2</v>
      </c>
    </row>
    <row r="12" spans="1:126" s="17" customFormat="1" x14ac:dyDescent="0.3">
      <c r="B12" s="18"/>
      <c r="C12" s="18"/>
      <c r="D12" s="18"/>
      <c r="E12" s="116">
        <v>0.12</v>
      </c>
      <c r="F12" s="18"/>
      <c r="G12" s="117">
        <v>14</v>
      </c>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7">
        <f t="shared" si="9"/>
        <v>0.75</v>
      </c>
      <c r="BW12" s="17">
        <f t="shared" si="10"/>
        <v>0.03</v>
      </c>
      <c r="BX12" s="22">
        <f t="shared" si="4"/>
        <v>0.84000000000000008</v>
      </c>
      <c r="BY12" s="22">
        <f t="shared" si="11"/>
        <v>0.03</v>
      </c>
      <c r="BZ12" s="84">
        <f t="shared" si="12"/>
        <v>3.5714285714285712E-2</v>
      </c>
      <c r="CA12" s="22"/>
      <c r="CB12" s="22"/>
      <c r="CC12" s="22"/>
      <c r="CD12" s="22"/>
      <c r="CE12" s="22"/>
      <c r="CF12" s="22"/>
      <c r="CG12" s="22"/>
      <c r="CH12" s="22"/>
      <c r="CI12" s="22"/>
      <c r="CJ12" s="22"/>
      <c r="CK12" s="22"/>
      <c r="CL12" s="22"/>
      <c r="CM12" s="22"/>
      <c r="CN12" s="22"/>
      <c r="CO12" s="22"/>
      <c r="CP12" s="22"/>
      <c r="CQ12" s="22"/>
      <c r="CR12" s="22"/>
      <c r="CS12" s="22"/>
      <c r="CT12" s="22"/>
      <c r="CU12" s="22"/>
      <c r="CV12" s="23">
        <f t="shared" si="5"/>
        <v>0.12</v>
      </c>
      <c r="CW12" s="22">
        <f t="shared" si="6"/>
        <v>0.09</v>
      </c>
      <c r="CX12" s="22">
        <f t="shared" si="13"/>
        <v>4.2426406871192854E-2</v>
      </c>
      <c r="DA12" s="24">
        <f t="shared" si="7"/>
        <v>0.12907958189248386</v>
      </c>
      <c r="DB12" s="24">
        <f t="shared" si="7"/>
        <v>5.1906838887310063E-2</v>
      </c>
      <c r="DC12" s="24">
        <f t="shared" si="7"/>
        <v>3.8592496979584182E-2</v>
      </c>
      <c r="DD12" s="24">
        <f t="shared" si="7"/>
        <v>3.2171800318767055E-2</v>
      </c>
      <c r="DE12" s="24">
        <f t="shared" si="7"/>
        <v>2.8186826984439056E-2</v>
      </c>
      <c r="DF12" s="24">
        <f t="shared" si="7"/>
        <v>2.5399654038325954E-2</v>
      </c>
      <c r="DG12" s="24">
        <f t="shared" si="7"/>
        <v>2.3307513030948187E-2</v>
      </c>
      <c r="DH12" s="24">
        <f t="shared" si="7"/>
        <v>2.1661570543216685E-2</v>
      </c>
      <c r="DI12" s="24">
        <f t="shared" si="7"/>
        <v>2.0322445093177193E-2</v>
      </c>
      <c r="DJ12" s="24">
        <f t="shared" si="7"/>
        <v>1.9205089319742203E-2</v>
      </c>
      <c r="DM12" s="24">
        <f t="shared" si="14"/>
        <v>-0.12907958189248386</v>
      </c>
      <c r="DN12" s="24">
        <f t="shared" si="8"/>
        <v>-5.1906838887310063E-2</v>
      </c>
      <c r="DO12" s="24">
        <f t="shared" si="8"/>
        <v>-3.8592496979584182E-2</v>
      </c>
      <c r="DP12" s="24">
        <f t="shared" si="8"/>
        <v>-3.2171800318767055E-2</v>
      </c>
      <c r="DQ12" s="24">
        <f t="shared" si="8"/>
        <v>-2.8186826984439056E-2</v>
      </c>
      <c r="DR12" s="24">
        <f t="shared" si="8"/>
        <v>-2.5399654038325954E-2</v>
      </c>
      <c r="DS12" s="24">
        <f t="shared" si="8"/>
        <v>-2.3307513030948187E-2</v>
      </c>
      <c r="DT12" s="24">
        <f t="shared" si="8"/>
        <v>-2.1661570543216685E-2</v>
      </c>
      <c r="DU12" s="24">
        <f t="shared" si="8"/>
        <v>-2.0322445093177193E-2</v>
      </c>
      <c r="DV12" s="24">
        <f t="shared" si="8"/>
        <v>-1.9205089319742203E-2</v>
      </c>
    </row>
    <row r="13" spans="1:126" s="17" customFormat="1" x14ac:dyDescent="0.3">
      <c r="B13" s="18"/>
      <c r="C13" s="18"/>
      <c r="D13" s="18"/>
      <c r="E13" s="116">
        <v>0.14000000000000001</v>
      </c>
      <c r="F13" s="18"/>
      <c r="G13" s="117">
        <v>16</v>
      </c>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7">
        <f t="shared" si="9"/>
        <v>0.75</v>
      </c>
      <c r="BW13" s="17">
        <f t="shared" si="10"/>
        <v>0.03</v>
      </c>
      <c r="BX13" s="22">
        <f t="shared" si="4"/>
        <v>0.85500000000000009</v>
      </c>
      <c r="BY13" s="22">
        <f t="shared" si="11"/>
        <v>0.03</v>
      </c>
      <c r="BZ13" s="84">
        <f t="shared" si="12"/>
        <v>3.5087719298245612E-2</v>
      </c>
      <c r="CA13" s="22"/>
      <c r="CB13" s="22"/>
      <c r="CC13" s="22"/>
      <c r="CD13" s="22"/>
      <c r="CE13" s="22"/>
      <c r="CF13" s="22"/>
      <c r="CG13" s="22"/>
      <c r="CH13" s="22"/>
      <c r="CI13" s="22"/>
      <c r="CJ13" s="22"/>
      <c r="CK13" s="22"/>
      <c r="CL13" s="22"/>
      <c r="CM13" s="22"/>
      <c r="CN13" s="22"/>
      <c r="CO13" s="22"/>
      <c r="CP13" s="22"/>
      <c r="CQ13" s="22"/>
      <c r="CR13" s="22"/>
      <c r="CS13" s="22"/>
      <c r="CT13" s="22"/>
      <c r="CU13" s="22"/>
      <c r="CV13" s="23">
        <f t="shared" si="5"/>
        <v>0.14000000000000001</v>
      </c>
      <c r="CW13" s="22">
        <f t="shared" si="6"/>
        <v>0.10500000000000001</v>
      </c>
      <c r="CX13" s="22">
        <f t="shared" si="13"/>
        <v>4.2426406871192854E-2</v>
      </c>
      <c r="DA13" s="24">
        <f t="shared" si="7"/>
        <v>0.12907958189248386</v>
      </c>
      <c r="DB13" s="24">
        <f t="shared" si="7"/>
        <v>5.1906838887310063E-2</v>
      </c>
      <c r="DC13" s="24">
        <f t="shared" si="7"/>
        <v>3.8592496979584182E-2</v>
      </c>
      <c r="DD13" s="24">
        <f t="shared" si="7"/>
        <v>3.2171800318767055E-2</v>
      </c>
      <c r="DE13" s="24">
        <f t="shared" si="7"/>
        <v>2.8186826984439056E-2</v>
      </c>
      <c r="DF13" s="24">
        <f t="shared" si="7"/>
        <v>2.5399654038325954E-2</v>
      </c>
      <c r="DG13" s="24">
        <f t="shared" si="7"/>
        <v>2.3307513030948187E-2</v>
      </c>
      <c r="DH13" s="24">
        <f t="shared" si="7"/>
        <v>2.1661570543216685E-2</v>
      </c>
      <c r="DI13" s="24">
        <f t="shared" si="7"/>
        <v>2.0322445093177193E-2</v>
      </c>
      <c r="DJ13" s="24">
        <f t="shared" si="7"/>
        <v>1.9205089319742203E-2</v>
      </c>
      <c r="DM13" s="24">
        <f t="shared" si="14"/>
        <v>-0.12907958189248386</v>
      </c>
      <c r="DN13" s="24">
        <f t="shared" si="8"/>
        <v>-5.1906838887310063E-2</v>
      </c>
      <c r="DO13" s="24">
        <f t="shared" si="8"/>
        <v>-3.8592496979584182E-2</v>
      </c>
      <c r="DP13" s="24">
        <f t="shared" si="8"/>
        <v>-3.2171800318767055E-2</v>
      </c>
      <c r="DQ13" s="24">
        <f t="shared" si="8"/>
        <v>-2.8186826984439056E-2</v>
      </c>
      <c r="DR13" s="24">
        <f t="shared" si="8"/>
        <v>-2.5399654038325954E-2</v>
      </c>
      <c r="DS13" s="24">
        <f t="shared" si="8"/>
        <v>-2.3307513030948187E-2</v>
      </c>
      <c r="DT13" s="24">
        <f t="shared" si="8"/>
        <v>-2.1661570543216685E-2</v>
      </c>
      <c r="DU13" s="24">
        <f t="shared" si="8"/>
        <v>-2.0322445093177193E-2</v>
      </c>
      <c r="DV13" s="24">
        <f t="shared" si="8"/>
        <v>-1.9205089319742203E-2</v>
      </c>
    </row>
    <row r="14" spans="1:126" s="17" customFormat="1" x14ac:dyDescent="0.3">
      <c r="B14" s="18"/>
      <c r="C14" s="18"/>
      <c r="D14" s="18"/>
      <c r="E14" s="116">
        <v>0.16</v>
      </c>
      <c r="F14" s="18"/>
      <c r="G14" s="117">
        <v>18</v>
      </c>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7">
        <f t="shared" si="9"/>
        <v>0.75</v>
      </c>
      <c r="BW14" s="17">
        <f t="shared" si="10"/>
        <v>0.03</v>
      </c>
      <c r="BX14" s="22">
        <f t="shared" si="4"/>
        <v>0.86999999999999988</v>
      </c>
      <c r="BY14" s="22">
        <f t="shared" si="11"/>
        <v>0.03</v>
      </c>
      <c r="BZ14" s="84">
        <f t="shared" si="12"/>
        <v>3.4482758620689662E-2</v>
      </c>
      <c r="CA14" s="22"/>
      <c r="CB14" s="22"/>
      <c r="CC14" s="22"/>
      <c r="CD14" s="22"/>
      <c r="CE14" s="22"/>
      <c r="CF14" s="22"/>
      <c r="CG14" s="22"/>
      <c r="CH14" s="22"/>
      <c r="CI14" s="22"/>
      <c r="CJ14" s="22"/>
      <c r="CK14" s="22"/>
      <c r="CL14" s="22"/>
      <c r="CM14" s="22"/>
      <c r="CN14" s="22"/>
      <c r="CO14" s="22"/>
      <c r="CP14" s="22"/>
      <c r="CQ14" s="22"/>
      <c r="CR14" s="22"/>
      <c r="CS14" s="22"/>
      <c r="CT14" s="22"/>
      <c r="CU14" s="22"/>
      <c r="CV14" s="23">
        <f t="shared" si="5"/>
        <v>0.16</v>
      </c>
      <c r="CW14" s="22">
        <f t="shared" si="6"/>
        <v>0.12</v>
      </c>
      <c r="CX14" s="22">
        <f t="shared" si="13"/>
        <v>4.2426406871192854E-2</v>
      </c>
      <c r="DA14" s="24">
        <f t="shared" si="7"/>
        <v>0.12907958189248386</v>
      </c>
      <c r="DB14" s="24">
        <f t="shared" si="7"/>
        <v>5.1906838887310063E-2</v>
      </c>
      <c r="DC14" s="24">
        <f t="shared" si="7"/>
        <v>3.8592496979584182E-2</v>
      </c>
      <c r="DD14" s="24">
        <f t="shared" si="7"/>
        <v>3.2171800318767055E-2</v>
      </c>
      <c r="DE14" s="24">
        <f t="shared" si="7"/>
        <v>2.8186826984439056E-2</v>
      </c>
      <c r="DF14" s="24">
        <f t="shared" si="7"/>
        <v>2.5399654038325954E-2</v>
      </c>
      <c r="DG14" s="24">
        <f t="shared" si="7"/>
        <v>2.3307513030948187E-2</v>
      </c>
      <c r="DH14" s="24">
        <f t="shared" si="7"/>
        <v>2.1661570543216685E-2</v>
      </c>
      <c r="DI14" s="24">
        <f t="shared" si="7"/>
        <v>2.0322445093177193E-2</v>
      </c>
      <c r="DJ14" s="24">
        <f t="shared" si="7"/>
        <v>1.9205089319742203E-2</v>
      </c>
      <c r="DM14" s="24">
        <f t="shared" si="14"/>
        <v>-0.12907958189248386</v>
      </c>
      <c r="DN14" s="24">
        <f t="shared" si="8"/>
        <v>-5.1906838887310063E-2</v>
      </c>
      <c r="DO14" s="24">
        <f t="shared" si="8"/>
        <v>-3.8592496979584182E-2</v>
      </c>
      <c r="DP14" s="24">
        <f t="shared" si="8"/>
        <v>-3.2171800318767055E-2</v>
      </c>
      <c r="DQ14" s="24">
        <f t="shared" si="8"/>
        <v>-2.8186826984439056E-2</v>
      </c>
      <c r="DR14" s="24">
        <f t="shared" si="8"/>
        <v>-2.5399654038325954E-2</v>
      </c>
      <c r="DS14" s="24">
        <f t="shared" si="8"/>
        <v>-2.3307513030948187E-2</v>
      </c>
      <c r="DT14" s="24">
        <f t="shared" si="8"/>
        <v>-2.1661570543216685E-2</v>
      </c>
      <c r="DU14" s="24">
        <f t="shared" si="8"/>
        <v>-2.0322445093177193E-2</v>
      </c>
      <c r="DV14" s="24">
        <f t="shared" si="8"/>
        <v>-1.9205089319742203E-2</v>
      </c>
    </row>
    <row r="15" spans="1:126" s="17" customFormat="1" x14ac:dyDescent="0.3">
      <c r="B15" s="18"/>
      <c r="C15" s="18"/>
      <c r="D15" s="18"/>
      <c r="E15" s="122"/>
      <c r="F15" s="18"/>
      <c r="G15" s="117">
        <v>20</v>
      </c>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5"/>
      <c r="CW15" s="25"/>
      <c r="CX15" s="25"/>
      <c r="DA15" s="26"/>
      <c r="DB15" s="26"/>
      <c r="DC15" s="26"/>
      <c r="DD15" s="26"/>
      <c r="DE15" s="26"/>
      <c r="DF15" s="26"/>
      <c r="DG15" s="26"/>
      <c r="DH15" s="26"/>
      <c r="DI15" s="26"/>
      <c r="DJ15" s="26"/>
      <c r="DM15" s="24"/>
      <c r="DN15" s="24"/>
      <c r="DO15" s="24"/>
      <c r="DP15" s="24"/>
      <c r="DQ15" s="24"/>
      <c r="DR15" s="24"/>
      <c r="DS15" s="24"/>
      <c r="DT15" s="24"/>
      <c r="DU15" s="24"/>
      <c r="DV15" s="24"/>
    </row>
    <row r="16" spans="1:126" s="17" customFormat="1" x14ac:dyDescent="0.3">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Z16" s="17" t="s">
        <v>4</v>
      </c>
      <c r="DA16" s="24">
        <f>(DA6-$CW6)/($CX6/SQRT(DA$3))</f>
        <v>4.3026527297494619</v>
      </c>
      <c r="DB16" s="24">
        <f t="shared" ref="DB16:DJ16" si="15">(DB6-$CW6)/($CX6/SQRT(DB$3))</f>
        <v>2.4469118511449688</v>
      </c>
      <c r="DC16" s="24">
        <f t="shared" si="15"/>
        <v>2.2281388519862744</v>
      </c>
      <c r="DD16" s="24">
        <f t="shared" si="15"/>
        <v>2.1447866879178039</v>
      </c>
      <c r="DE16" s="24">
        <f t="shared" si="15"/>
        <v>2.1009220402410378</v>
      </c>
      <c r="DF16" s="24">
        <f t="shared" si="15"/>
        <v>2.0738730679040245</v>
      </c>
      <c r="DG16" s="24">
        <f t="shared" si="15"/>
        <v>2.0555294386428731</v>
      </c>
      <c r="DH16" s="24">
        <f t="shared" si="15"/>
        <v>2.0422724563012378</v>
      </c>
      <c r="DI16" s="24">
        <f t="shared" si="15"/>
        <v>2.0322445093177191</v>
      </c>
      <c r="DJ16" s="24">
        <f t="shared" si="15"/>
        <v>2.0243941639119702</v>
      </c>
      <c r="DL16" s="17" t="s">
        <v>4</v>
      </c>
      <c r="DM16" s="24">
        <f>(-$CW6+DM6)/($CX6/SQRT(DM$3))</f>
        <v>-4.3026527297494619</v>
      </c>
      <c r="DN16" s="24">
        <f t="shared" ref="DN16:DV16" si="16">(-$CW6+DN6)/($CX6/SQRT(DN$3))</f>
        <v>-2.4469118511449688</v>
      </c>
      <c r="DO16" s="24">
        <f t="shared" si="16"/>
        <v>-2.2281388519862744</v>
      </c>
      <c r="DP16" s="24">
        <f t="shared" si="16"/>
        <v>-2.1447866879178039</v>
      </c>
      <c r="DQ16" s="24">
        <f t="shared" si="16"/>
        <v>-2.1009220402410378</v>
      </c>
      <c r="DR16" s="24">
        <f t="shared" si="16"/>
        <v>-2.0738730679040245</v>
      </c>
      <c r="DS16" s="24">
        <f t="shared" si="16"/>
        <v>-2.0555294386428731</v>
      </c>
      <c r="DT16" s="24">
        <f t="shared" si="16"/>
        <v>-2.0422724563012378</v>
      </c>
      <c r="DU16" s="24">
        <f t="shared" si="16"/>
        <v>-2.0322445093177191</v>
      </c>
      <c r="DV16" s="24">
        <f t="shared" si="16"/>
        <v>-2.0243941639119702</v>
      </c>
    </row>
    <row r="17" spans="2:126" s="17" customFormat="1" x14ac:dyDescent="0.3">
      <c r="BU17" s="18" t="s">
        <v>22</v>
      </c>
      <c r="BV17" s="209" t="s">
        <v>20</v>
      </c>
      <c r="BW17" s="209"/>
      <c r="BX17" s="209"/>
      <c r="BY17" s="209"/>
      <c r="BZ17" s="209"/>
      <c r="CA17" s="209"/>
      <c r="CB17" s="209"/>
      <c r="CC17" s="209"/>
      <c r="CD17" s="209"/>
      <c r="CE17" s="209"/>
      <c r="CF17" s="25"/>
      <c r="CG17" s="25"/>
      <c r="CH17" s="25"/>
      <c r="CI17" s="25"/>
      <c r="CJ17" s="25"/>
      <c r="CK17" s="25"/>
      <c r="CL17" s="25"/>
      <c r="CM17" s="25"/>
      <c r="CN17" s="25"/>
      <c r="CO17" s="25"/>
      <c r="CP17" s="25"/>
      <c r="CQ17" s="25"/>
      <c r="CR17" s="25"/>
      <c r="CS17" s="25"/>
      <c r="CT17" s="25"/>
      <c r="CU17" s="25"/>
      <c r="CV17" s="23"/>
      <c r="CW17" s="23"/>
      <c r="CX17" s="23"/>
      <c r="DA17" s="24">
        <f t="shared" ref="DA17:DJ24" si="17">(DA7-$CW7)/($CX7/SQRT(DA$3))</f>
        <v>3.8026527297494623</v>
      </c>
      <c r="DB17" s="24">
        <f t="shared" si="17"/>
        <v>1.7398050699584213</v>
      </c>
      <c r="DC17" s="24">
        <f t="shared" si="17"/>
        <v>1.3621134482018358</v>
      </c>
      <c r="DD17" s="24">
        <f t="shared" si="17"/>
        <v>1.1447866879178037</v>
      </c>
      <c r="DE17" s="24">
        <f t="shared" si="17"/>
        <v>0.98288805149114311</v>
      </c>
      <c r="DF17" s="24">
        <f t="shared" si="17"/>
        <v>0.84912819651243587</v>
      </c>
      <c r="DG17" s="24">
        <f t="shared" si="17"/>
        <v>0.73265378311057794</v>
      </c>
      <c r="DH17" s="24">
        <f t="shared" si="17"/>
        <v>0.62805889392814285</v>
      </c>
      <c r="DI17" s="24">
        <f t="shared" si="17"/>
        <v>0.53224450931771927</v>
      </c>
      <c r="DJ17" s="24">
        <f t="shared" si="17"/>
        <v>0.4432553338277806</v>
      </c>
      <c r="DM17" s="24">
        <f t="shared" ref="DM17:DV24" si="18">(-$CW7+DM7)/($CX7/SQRT(DM$3))</f>
        <v>-4.8026527297494628</v>
      </c>
      <c r="DN17" s="24">
        <f t="shared" si="18"/>
        <v>-3.1540186323315158</v>
      </c>
      <c r="DO17" s="24">
        <f t="shared" si="18"/>
        <v>-3.0941642557707127</v>
      </c>
      <c r="DP17" s="24">
        <f t="shared" si="18"/>
        <v>-3.1447866879178039</v>
      </c>
      <c r="DQ17" s="24">
        <f t="shared" si="18"/>
        <v>-3.2189560289909327</v>
      </c>
      <c r="DR17" s="24">
        <f t="shared" si="18"/>
        <v>-3.2986179392956134</v>
      </c>
      <c r="DS17" s="24">
        <f t="shared" si="18"/>
        <v>-3.3784050941751689</v>
      </c>
      <c r="DT17" s="24">
        <f t="shared" si="18"/>
        <v>-3.4564860186743327</v>
      </c>
      <c r="DU17" s="24">
        <f t="shared" si="18"/>
        <v>-3.5322445093177191</v>
      </c>
      <c r="DV17" s="24">
        <f t="shared" si="18"/>
        <v>-3.6055329939961593</v>
      </c>
    </row>
    <row r="18" spans="2:126" s="17" customFormat="1" ht="18.600000000000001" x14ac:dyDescent="0.3">
      <c r="B18" s="162" t="s">
        <v>130</v>
      </c>
      <c r="C18" s="151"/>
      <c r="D18" s="151"/>
      <c r="E18" s="151"/>
      <c r="F18" s="163"/>
      <c r="G18" s="163"/>
      <c r="H18" s="163"/>
      <c r="I18" s="163"/>
      <c r="J18" s="163"/>
      <c r="K18" s="163"/>
      <c r="L18" s="163"/>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t="s">
        <v>21</v>
      </c>
      <c r="CV18" s="23"/>
      <c r="CW18" s="23"/>
      <c r="CX18" s="23"/>
      <c r="DA18" s="24">
        <f t="shared" si="17"/>
        <v>3.3026527297494623</v>
      </c>
      <c r="DB18" s="24">
        <f t="shared" si="17"/>
        <v>1.0326982887718739</v>
      </c>
      <c r="DC18" s="24">
        <f t="shared" si="17"/>
        <v>0.49608804441739729</v>
      </c>
      <c r="DD18" s="24">
        <f t="shared" si="17"/>
        <v>0.14478668791780375</v>
      </c>
      <c r="DE18" s="24">
        <f t="shared" si="17"/>
        <v>-0.13514593725875174</v>
      </c>
      <c r="DF18" s="24">
        <f t="shared" si="17"/>
        <v>-0.37561667487915285</v>
      </c>
      <c r="DG18" s="24">
        <f t="shared" si="17"/>
        <v>-0.59022187242171731</v>
      </c>
      <c r="DH18" s="24">
        <f t="shared" si="17"/>
        <v>-0.78615466844495208</v>
      </c>
      <c r="DI18" s="24">
        <f t="shared" si="17"/>
        <v>-0.96775549068228039</v>
      </c>
      <c r="DJ18" s="24">
        <f t="shared" si="17"/>
        <v>-1.1378834962564091</v>
      </c>
      <c r="DM18" s="24">
        <f t="shared" si="18"/>
        <v>-5.3026527297494619</v>
      </c>
      <c r="DN18" s="24">
        <f t="shared" si="18"/>
        <v>-3.8611254135180642</v>
      </c>
      <c r="DO18" s="24">
        <f t="shared" si="18"/>
        <v>-3.9601896595551511</v>
      </c>
      <c r="DP18" s="24">
        <f t="shared" si="18"/>
        <v>-4.1447866879178035</v>
      </c>
      <c r="DQ18" s="24">
        <f t="shared" si="18"/>
        <v>-4.3369900177408276</v>
      </c>
      <c r="DR18" s="24">
        <f t="shared" si="18"/>
        <v>-4.5233628106872024</v>
      </c>
      <c r="DS18" s="24">
        <f t="shared" si="18"/>
        <v>-4.7012807497074638</v>
      </c>
      <c r="DT18" s="24">
        <f t="shared" si="18"/>
        <v>-4.8706995810474272</v>
      </c>
      <c r="DU18" s="24">
        <f t="shared" si="18"/>
        <v>-5.0322445093177182</v>
      </c>
      <c r="DV18" s="24">
        <f t="shared" si="18"/>
        <v>-5.1866718240803493</v>
      </c>
    </row>
    <row r="19" spans="2:126" s="17" customFormat="1" ht="43.5" customHeight="1" x14ac:dyDescent="0.3">
      <c r="B19" s="208" t="s">
        <v>29</v>
      </c>
      <c r="C19" s="208"/>
      <c r="D19" s="208"/>
      <c r="E19" s="208"/>
      <c r="F19" s="208"/>
      <c r="G19" s="208"/>
      <c r="H19" s="208"/>
      <c r="I19" s="208"/>
      <c r="J19" s="208"/>
      <c r="K19" s="208"/>
      <c r="L19" s="208"/>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f t="shared" ref="BU19:BU25" si="19">E6</f>
        <v>0</v>
      </c>
      <c r="BV19" s="28">
        <f>DM26+(1-DA26)</f>
        <v>5.0000000000000044E-2</v>
      </c>
      <c r="BW19" s="28">
        <f t="shared" ref="BW19:CE27" si="20">DN26+(1-DB26)</f>
        <v>5.0000000000000072E-2</v>
      </c>
      <c r="BX19" s="28">
        <f t="shared" si="20"/>
        <v>5.0000000000000031E-2</v>
      </c>
      <c r="BY19" s="28">
        <f t="shared" si="20"/>
        <v>5.0000000000000017E-2</v>
      </c>
      <c r="BZ19" s="28">
        <f t="shared" si="20"/>
        <v>5.0000000000000065E-2</v>
      </c>
      <c r="CA19" s="28">
        <f t="shared" si="20"/>
        <v>5.0000000000000225E-2</v>
      </c>
      <c r="CB19" s="28">
        <f t="shared" si="20"/>
        <v>4.9999999999999878E-2</v>
      </c>
      <c r="CC19" s="28">
        <f t="shared" si="20"/>
        <v>4.999999999999985E-2</v>
      </c>
      <c r="CD19" s="28">
        <f t="shared" si="20"/>
        <v>0.05</v>
      </c>
      <c r="CE19" s="28">
        <f t="shared" si="20"/>
        <v>5.0000000000000044E-2</v>
      </c>
      <c r="CF19" s="25"/>
      <c r="CG19" s="25"/>
      <c r="CH19" s="25"/>
      <c r="CI19" s="25"/>
      <c r="CJ19" s="25"/>
      <c r="CK19" s="25"/>
      <c r="CL19" s="25"/>
      <c r="CM19" s="25"/>
      <c r="CN19" s="25"/>
      <c r="CO19" s="25"/>
      <c r="CP19" s="25"/>
      <c r="CQ19" s="25"/>
      <c r="CR19" s="25"/>
      <c r="CS19" s="25"/>
      <c r="CT19" s="25"/>
      <c r="CU19" s="25"/>
      <c r="CV19" s="23"/>
      <c r="CW19" s="23"/>
      <c r="CX19" s="23"/>
      <c r="DA19" s="24">
        <f t="shared" si="17"/>
        <v>2.8026527297494623</v>
      </c>
      <c r="DB19" s="24">
        <f t="shared" si="17"/>
        <v>0.32559150758532629</v>
      </c>
      <c r="DC19" s="24">
        <f t="shared" si="17"/>
        <v>-0.36993735936704114</v>
      </c>
      <c r="DD19" s="24">
        <f t="shared" si="17"/>
        <v>-0.85521331208219631</v>
      </c>
      <c r="DE19" s="24">
        <f t="shared" si="17"/>
        <v>-1.2531799260086467</v>
      </c>
      <c r="DF19" s="24">
        <f t="shared" si="17"/>
        <v>-1.6003615462707417</v>
      </c>
      <c r="DG19" s="24">
        <f t="shared" si="17"/>
        <v>-1.9130975279540126</v>
      </c>
      <c r="DH19" s="24">
        <f t="shared" si="17"/>
        <v>-2.200368230818047</v>
      </c>
      <c r="DI19" s="24">
        <f t="shared" si="17"/>
        <v>-2.4677554906822801</v>
      </c>
      <c r="DJ19" s="24">
        <f t="shared" si="17"/>
        <v>-2.7190223263405988</v>
      </c>
      <c r="DM19" s="24">
        <f t="shared" si="18"/>
        <v>-5.8026527297494619</v>
      </c>
      <c r="DN19" s="24">
        <f t="shared" si="18"/>
        <v>-4.5682321947046107</v>
      </c>
      <c r="DO19" s="24">
        <f t="shared" si="18"/>
        <v>-4.8262150633395899</v>
      </c>
      <c r="DP19" s="24">
        <f t="shared" si="18"/>
        <v>-5.1447866879178035</v>
      </c>
      <c r="DQ19" s="24">
        <f t="shared" si="18"/>
        <v>-5.4550240064907225</v>
      </c>
      <c r="DR19" s="24">
        <f t="shared" si="18"/>
        <v>-5.7481076820787917</v>
      </c>
      <c r="DS19" s="24">
        <f t="shared" si="18"/>
        <v>-6.0241564052397587</v>
      </c>
      <c r="DT19" s="24">
        <f t="shared" si="18"/>
        <v>-6.2849131434205221</v>
      </c>
      <c r="DU19" s="24">
        <f t="shared" si="18"/>
        <v>-6.5322445093177182</v>
      </c>
      <c r="DV19" s="24">
        <f t="shared" si="18"/>
        <v>-6.7678106541645384</v>
      </c>
    </row>
    <row r="20" spans="2:126" s="17" customFormat="1" ht="21.75" customHeight="1" x14ac:dyDescent="0.3">
      <c r="B20" s="213" t="s">
        <v>134</v>
      </c>
      <c r="C20" s="213"/>
      <c r="D20" s="213"/>
      <c r="E20" s="213"/>
      <c r="F20" s="213"/>
      <c r="G20" s="213"/>
      <c r="H20" s="213"/>
      <c r="I20" s="213"/>
      <c r="J20" s="213"/>
      <c r="K20" s="213"/>
      <c r="L20" s="213"/>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f t="shared" si="19"/>
        <v>0.02</v>
      </c>
      <c r="BV20" s="28">
        <f t="shared" ref="BV20:BV27" si="21">DM27+(1-DA27)</f>
        <v>5.1722182954372253E-2</v>
      </c>
      <c r="BW20" s="28">
        <f t="shared" si="20"/>
        <v>7.6130031579926677E-2</v>
      </c>
      <c r="BX20" s="28">
        <f t="shared" si="20"/>
        <v>0.10720843929718261</v>
      </c>
      <c r="BY20" s="28">
        <f t="shared" si="20"/>
        <v>0.13932888196106907</v>
      </c>
      <c r="BZ20" s="28">
        <f t="shared" si="20"/>
        <v>0.17172507524254116</v>
      </c>
      <c r="CA20" s="28">
        <f t="shared" si="20"/>
        <v>0.20411411045158326</v>
      </c>
      <c r="CB20" s="28">
        <f t="shared" si="20"/>
        <v>0.23631530449692617</v>
      </c>
      <c r="CC20" s="28">
        <f t="shared" si="20"/>
        <v>0.268187497748267</v>
      </c>
      <c r="CD20" s="28">
        <f t="shared" si="20"/>
        <v>0.29961329064578301</v>
      </c>
      <c r="CE20" s="28">
        <f t="shared" si="20"/>
        <v>0.33049343880888604</v>
      </c>
      <c r="CF20" s="25"/>
      <c r="CG20" s="25"/>
      <c r="CH20" s="25"/>
      <c r="CI20" s="25"/>
      <c r="CJ20" s="25"/>
      <c r="CK20" s="25"/>
      <c r="CL20" s="25"/>
      <c r="CM20" s="25"/>
      <c r="CN20" s="25"/>
      <c r="CO20" s="25"/>
      <c r="CP20" s="25"/>
      <c r="CQ20" s="25"/>
      <c r="CR20" s="25"/>
      <c r="CS20" s="25"/>
      <c r="CT20" s="25"/>
      <c r="CU20" s="25"/>
      <c r="CV20" s="23"/>
      <c r="CW20" s="23"/>
      <c r="CX20" s="23"/>
      <c r="DA20" s="24">
        <f t="shared" si="17"/>
        <v>2.3026527297494623</v>
      </c>
      <c r="DB20" s="24">
        <f t="shared" si="17"/>
        <v>-0.38151527360122117</v>
      </c>
      <c r="DC20" s="24">
        <f t="shared" si="17"/>
        <v>-1.2359627631514796</v>
      </c>
      <c r="DD20" s="24">
        <f t="shared" si="17"/>
        <v>-1.8552133120821963</v>
      </c>
      <c r="DE20" s="24">
        <f t="shared" si="17"/>
        <v>-2.3712139147585414</v>
      </c>
      <c r="DF20" s="24">
        <f t="shared" si="17"/>
        <v>-2.8251064176623304</v>
      </c>
      <c r="DG20" s="24">
        <f t="shared" si="17"/>
        <v>-3.2359731834863075</v>
      </c>
      <c r="DH20" s="24">
        <f t="shared" si="17"/>
        <v>-3.6145817931911419</v>
      </c>
      <c r="DI20" s="24">
        <f t="shared" si="17"/>
        <v>-3.9677554906822792</v>
      </c>
      <c r="DJ20" s="24">
        <f t="shared" si="17"/>
        <v>-4.3001611564247888</v>
      </c>
      <c r="DM20" s="24">
        <f t="shared" si="18"/>
        <v>-6.3026527297494619</v>
      </c>
      <c r="DN20" s="24">
        <f t="shared" si="18"/>
        <v>-5.2753389758911586</v>
      </c>
      <c r="DO20" s="24">
        <f t="shared" si="18"/>
        <v>-5.6922404671240283</v>
      </c>
      <c r="DP20" s="24">
        <f t="shared" si="18"/>
        <v>-6.1447866879178035</v>
      </c>
      <c r="DQ20" s="24">
        <f t="shared" si="18"/>
        <v>-6.5730579952406174</v>
      </c>
      <c r="DR20" s="24">
        <f t="shared" si="18"/>
        <v>-6.9728525534703794</v>
      </c>
      <c r="DS20" s="24">
        <f t="shared" si="18"/>
        <v>-7.3470320607720545</v>
      </c>
      <c r="DT20" s="24">
        <f t="shared" si="18"/>
        <v>-7.699126705793617</v>
      </c>
      <c r="DU20" s="24">
        <f t="shared" si="18"/>
        <v>-8.0322445093177173</v>
      </c>
      <c r="DV20" s="24">
        <f t="shared" si="18"/>
        <v>-8.3489494842487293</v>
      </c>
    </row>
    <row r="21" spans="2:126" s="17" customFormat="1" ht="40.5" customHeight="1" x14ac:dyDescent="0.3">
      <c r="B21" s="208" t="s">
        <v>30</v>
      </c>
      <c r="C21" s="208"/>
      <c r="D21" s="208"/>
      <c r="E21" s="208"/>
      <c r="F21" s="208"/>
      <c r="G21" s="208"/>
      <c r="H21" s="208"/>
      <c r="I21" s="208"/>
      <c r="J21" s="208"/>
      <c r="K21" s="208"/>
      <c r="L21" s="208"/>
      <c r="M21" s="66"/>
      <c r="N21" s="66"/>
      <c r="O21" s="66"/>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f t="shared" si="19"/>
        <v>0.04</v>
      </c>
      <c r="BV21" s="28">
        <f t="shared" si="21"/>
        <v>5.7253034994964501E-2</v>
      </c>
      <c r="BW21" s="28">
        <f t="shared" si="20"/>
        <v>0.17495706256817717</v>
      </c>
      <c r="BX21" s="28">
        <f t="shared" si="20"/>
        <v>0.31661987792904694</v>
      </c>
      <c r="BY21" s="28">
        <f t="shared" si="20"/>
        <v>0.44396730240910753</v>
      </c>
      <c r="BZ21" s="28">
        <f t="shared" si="20"/>
        <v>0.55320043419699505</v>
      </c>
      <c r="CA21" s="28">
        <f t="shared" si="20"/>
        <v>0.64468436764151282</v>
      </c>
      <c r="CB21" s="28">
        <f t="shared" si="20"/>
        <v>0.71996831181274246</v>
      </c>
      <c r="CC21" s="28">
        <f t="shared" si="20"/>
        <v>0.781045381660881</v>
      </c>
      <c r="CD21" s="28">
        <f t="shared" si="20"/>
        <v>0.83000754639332486</v>
      </c>
      <c r="CE21" s="28">
        <f t="shared" si="20"/>
        <v>0.86885725549236137</v>
      </c>
      <c r="CF21" s="25"/>
      <c r="CG21" s="25"/>
      <c r="CH21" s="25"/>
      <c r="CI21" s="25"/>
      <c r="CJ21" s="25"/>
      <c r="CK21" s="25"/>
      <c r="CL21" s="25"/>
      <c r="CM21" s="25"/>
      <c r="CN21" s="25"/>
      <c r="CO21" s="25"/>
      <c r="CP21" s="25"/>
      <c r="CQ21" s="25"/>
      <c r="CR21" s="25"/>
      <c r="CS21" s="25"/>
      <c r="CT21" s="25"/>
      <c r="CU21" s="25"/>
      <c r="CV21" s="23"/>
      <c r="CW21" s="23"/>
      <c r="CX21" s="23"/>
      <c r="DA21" s="24">
        <f t="shared" si="17"/>
        <v>1.8026527297494619</v>
      </c>
      <c r="DB21" s="24">
        <f t="shared" si="17"/>
        <v>-1.0886220547877692</v>
      </c>
      <c r="DC21" s="24">
        <f t="shared" si="17"/>
        <v>-2.1019881669359188</v>
      </c>
      <c r="DD21" s="24">
        <f t="shared" si="17"/>
        <v>-2.855213312082197</v>
      </c>
      <c r="DE21" s="24">
        <f t="shared" si="17"/>
        <v>-3.4892479035084372</v>
      </c>
      <c r="DF21" s="24">
        <f t="shared" si="17"/>
        <v>-4.0498512890539207</v>
      </c>
      <c r="DG21" s="24">
        <f t="shared" si="17"/>
        <v>-4.5588488390186042</v>
      </c>
      <c r="DH21" s="24">
        <f t="shared" si="17"/>
        <v>-5.0287953555642382</v>
      </c>
      <c r="DI21" s="24">
        <f t="shared" si="17"/>
        <v>-5.4677554906822801</v>
      </c>
      <c r="DJ21" s="24">
        <f t="shared" si="17"/>
        <v>-5.8812999865089797</v>
      </c>
      <c r="DM21" s="24">
        <f t="shared" si="18"/>
        <v>-6.8026527297494628</v>
      </c>
      <c r="DN21" s="24">
        <f t="shared" si="18"/>
        <v>-5.9824457570777065</v>
      </c>
      <c r="DO21" s="24">
        <f t="shared" si="18"/>
        <v>-6.5582658709084676</v>
      </c>
      <c r="DP21" s="24">
        <f t="shared" si="18"/>
        <v>-7.1447866879178044</v>
      </c>
      <c r="DQ21" s="24">
        <f t="shared" si="18"/>
        <v>-7.6910919839905132</v>
      </c>
      <c r="DR21" s="24">
        <f t="shared" si="18"/>
        <v>-8.1975974248619696</v>
      </c>
      <c r="DS21" s="24">
        <f t="shared" si="18"/>
        <v>-8.6699077163043512</v>
      </c>
      <c r="DT21" s="24">
        <f t="shared" si="18"/>
        <v>-9.1133402681667128</v>
      </c>
      <c r="DU21" s="24">
        <f t="shared" si="18"/>
        <v>-9.5322445093177191</v>
      </c>
      <c r="DV21" s="24">
        <f t="shared" si="18"/>
        <v>-9.9300883143329202</v>
      </c>
    </row>
    <row r="22" spans="2:126" s="17" customFormat="1" ht="34.200000000000003" customHeight="1" x14ac:dyDescent="0.3">
      <c r="B22" s="208" t="s">
        <v>136</v>
      </c>
      <c r="C22" s="208"/>
      <c r="D22" s="208"/>
      <c r="E22" s="208"/>
      <c r="F22" s="208"/>
      <c r="G22" s="208"/>
      <c r="H22" s="208"/>
      <c r="I22" s="208"/>
      <c r="J22" s="208"/>
      <c r="K22" s="208"/>
      <c r="L22" s="208"/>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f t="shared" si="19"/>
        <v>0.06</v>
      </c>
      <c r="BV22" s="28">
        <f t="shared" si="21"/>
        <v>6.7829720070390787E-2</v>
      </c>
      <c r="BW22" s="28">
        <f t="shared" si="20"/>
        <v>0.37980305697912281</v>
      </c>
      <c r="BX22" s="28">
        <f t="shared" si="20"/>
        <v>0.64077608734391889</v>
      </c>
      <c r="BY22" s="28">
        <f t="shared" si="20"/>
        <v>0.79665882039797031</v>
      </c>
      <c r="BZ22" s="28">
        <f t="shared" si="20"/>
        <v>0.88692992716811359</v>
      </c>
      <c r="CA22" s="28">
        <f t="shared" si="20"/>
        <v>0.93811351102547003</v>
      </c>
      <c r="CB22" s="28">
        <f t="shared" si="20"/>
        <v>0.96659681996550029</v>
      </c>
      <c r="CC22" s="28">
        <f t="shared" si="20"/>
        <v>0.98219043110978299</v>
      </c>
      <c r="CD22" s="28">
        <f t="shared" si="20"/>
        <v>0.99060676066029607</v>
      </c>
      <c r="CE22" s="28">
        <f t="shared" si="20"/>
        <v>0.99509320872908957</v>
      </c>
      <c r="CF22" s="25"/>
      <c r="CG22" s="25"/>
      <c r="CH22" s="25"/>
      <c r="CI22" s="25"/>
      <c r="CJ22" s="25"/>
      <c r="CK22" s="25"/>
      <c r="CL22" s="25"/>
      <c r="CM22" s="25"/>
      <c r="CN22" s="25"/>
      <c r="CO22" s="25"/>
      <c r="CP22" s="25"/>
      <c r="CQ22" s="25"/>
      <c r="CR22" s="25"/>
      <c r="CS22" s="25"/>
      <c r="CT22" s="25"/>
      <c r="CU22" s="25"/>
      <c r="CV22" s="23"/>
      <c r="CW22" s="23"/>
      <c r="CX22" s="23"/>
      <c r="DA22" s="24">
        <f t="shared" si="17"/>
        <v>1.3026527297494623</v>
      </c>
      <c r="DB22" s="24">
        <f t="shared" si="17"/>
        <v>-1.795728835974316</v>
      </c>
      <c r="DC22" s="24">
        <f t="shared" si="17"/>
        <v>-2.9680135707203563</v>
      </c>
      <c r="DD22" s="24">
        <f t="shared" si="17"/>
        <v>-3.8552133120821961</v>
      </c>
      <c r="DE22" s="24">
        <f t="shared" si="17"/>
        <v>-4.6072818922583307</v>
      </c>
      <c r="DF22" s="24">
        <f t="shared" si="17"/>
        <v>-5.2745961604455083</v>
      </c>
      <c r="DG22" s="24">
        <f t="shared" si="17"/>
        <v>-5.8817244945508982</v>
      </c>
      <c r="DH22" s="24">
        <f t="shared" si="17"/>
        <v>-6.4430089179373322</v>
      </c>
      <c r="DI22" s="24">
        <f t="shared" si="17"/>
        <v>-6.9677554906822783</v>
      </c>
      <c r="DJ22" s="24">
        <f t="shared" si="17"/>
        <v>-7.4624388165931679</v>
      </c>
      <c r="DM22" s="24">
        <f t="shared" si="18"/>
        <v>-7.3026527297494619</v>
      </c>
      <c r="DN22" s="24">
        <f t="shared" si="18"/>
        <v>-6.6895525382642536</v>
      </c>
      <c r="DO22" s="24">
        <f t="shared" si="18"/>
        <v>-7.424291274692906</v>
      </c>
      <c r="DP22" s="24">
        <f t="shared" si="18"/>
        <v>-8.1447866879178044</v>
      </c>
      <c r="DQ22" s="24">
        <f t="shared" si="18"/>
        <v>-8.8091259727404072</v>
      </c>
      <c r="DR22" s="24">
        <f t="shared" si="18"/>
        <v>-9.4223422962535572</v>
      </c>
      <c r="DS22" s="24">
        <f t="shared" si="18"/>
        <v>-9.9927833718366443</v>
      </c>
      <c r="DT22" s="24">
        <f t="shared" si="18"/>
        <v>-10.527553830539807</v>
      </c>
      <c r="DU22" s="24">
        <f t="shared" si="18"/>
        <v>-11.032244509317717</v>
      </c>
      <c r="DV22" s="24">
        <f t="shared" si="18"/>
        <v>-11.511227144417107</v>
      </c>
    </row>
    <row r="23" spans="2:126" s="17" customFormat="1" x14ac:dyDescent="0.3">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f t="shared" si="19"/>
        <v>0.08</v>
      </c>
      <c r="BV23" s="28">
        <f t="shared" si="21"/>
        <v>8.607030151550224E-2</v>
      </c>
      <c r="BW23" s="28">
        <f t="shared" si="20"/>
        <v>0.64295372725842803</v>
      </c>
      <c r="BX23" s="28">
        <f t="shared" si="20"/>
        <v>0.87774142045214132</v>
      </c>
      <c r="BY23" s="28">
        <f t="shared" si="20"/>
        <v>0.95764143974233951</v>
      </c>
      <c r="BZ23" s="28">
        <f t="shared" si="20"/>
        <v>0.98545535997998701</v>
      </c>
      <c r="CA23" s="28">
        <f t="shared" si="20"/>
        <v>0.99507202295533115</v>
      </c>
      <c r="CB23" s="28">
        <f t="shared" si="20"/>
        <v>0.99835258775795055</v>
      </c>
      <c r="CC23" s="28">
        <f t="shared" si="20"/>
        <v>0.99945608377904127</v>
      </c>
      <c r="CD23" s="28">
        <f t="shared" si="20"/>
        <v>0.99982242942383759</v>
      </c>
      <c r="CE23" s="28">
        <f t="shared" si="20"/>
        <v>0.99994261371815729</v>
      </c>
      <c r="CF23" s="25"/>
      <c r="CG23" s="25"/>
      <c r="CH23" s="25"/>
      <c r="CI23" s="25"/>
      <c r="CJ23" s="25"/>
      <c r="CK23" s="25"/>
      <c r="CL23" s="25"/>
      <c r="CM23" s="25"/>
      <c r="CN23" s="25"/>
      <c r="CO23" s="25"/>
      <c r="CP23" s="25"/>
      <c r="CQ23" s="25"/>
      <c r="CR23" s="25"/>
      <c r="CS23" s="25"/>
      <c r="CT23" s="25"/>
      <c r="CU23" s="25"/>
      <c r="DA23" s="24">
        <f t="shared" si="17"/>
        <v>0.80265272974946178</v>
      </c>
      <c r="DB23" s="24">
        <f t="shared" si="17"/>
        <v>-2.5028356171608643</v>
      </c>
      <c r="DC23" s="24">
        <f t="shared" si="17"/>
        <v>-3.8340389745047956</v>
      </c>
      <c r="DD23" s="24">
        <f t="shared" si="17"/>
        <v>-4.8552133120821974</v>
      </c>
      <c r="DE23" s="24">
        <f t="shared" si="17"/>
        <v>-5.7253158810082274</v>
      </c>
      <c r="DF23" s="24">
        <f t="shared" si="17"/>
        <v>-6.4993410318370985</v>
      </c>
      <c r="DG23" s="24">
        <f t="shared" si="17"/>
        <v>-7.204600150083194</v>
      </c>
      <c r="DH23" s="24">
        <f t="shared" si="17"/>
        <v>-7.857222480310428</v>
      </c>
      <c r="DI23" s="24">
        <f t="shared" si="17"/>
        <v>-8.4677554906822792</v>
      </c>
      <c r="DJ23" s="24">
        <f t="shared" si="17"/>
        <v>-9.0435776466773596</v>
      </c>
      <c r="DM23" s="24">
        <f t="shared" si="18"/>
        <v>-7.8026527297494628</v>
      </c>
      <c r="DN23" s="24">
        <f t="shared" si="18"/>
        <v>-7.3966593194508015</v>
      </c>
      <c r="DO23" s="24">
        <f t="shared" si="18"/>
        <v>-8.2903166784773443</v>
      </c>
      <c r="DP23" s="24">
        <f t="shared" si="18"/>
        <v>-9.1447866879178061</v>
      </c>
      <c r="DQ23" s="24">
        <f t="shared" si="18"/>
        <v>-9.9271599614903039</v>
      </c>
      <c r="DR23" s="24">
        <f t="shared" si="18"/>
        <v>-10.647087167645147</v>
      </c>
      <c r="DS23" s="24">
        <f t="shared" si="18"/>
        <v>-11.315659027368941</v>
      </c>
      <c r="DT23" s="24">
        <f t="shared" si="18"/>
        <v>-11.941767392912903</v>
      </c>
      <c r="DU23" s="24">
        <f t="shared" si="18"/>
        <v>-12.532244509317717</v>
      </c>
      <c r="DV23" s="24">
        <f t="shared" si="18"/>
        <v>-13.092365974501298</v>
      </c>
    </row>
    <row r="24" spans="2:126" s="17" customFormat="1" x14ac:dyDescent="0.3">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f t="shared" si="19"/>
        <v>0.1</v>
      </c>
      <c r="BV24" s="28">
        <f t="shared" si="21"/>
        <v>0.11707896771506028</v>
      </c>
      <c r="BW24" s="28">
        <f t="shared" si="20"/>
        <v>0.8414383611014794</v>
      </c>
      <c r="BX24" s="28">
        <f t="shared" si="20"/>
        <v>0.9690969638103617</v>
      </c>
      <c r="BY24" s="28">
        <f t="shared" si="20"/>
        <v>0.99364325904472783</v>
      </c>
      <c r="BZ24" s="28">
        <f t="shared" si="20"/>
        <v>0.99869096741957475</v>
      </c>
      <c r="CA24" s="28">
        <f t="shared" si="20"/>
        <v>0.99973296534290323</v>
      </c>
      <c r="CB24" s="28">
        <f t="shared" si="20"/>
        <v>0.9999461475608058</v>
      </c>
      <c r="CC24" s="28">
        <f t="shared" si="20"/>
        <v>0.99998926148056433</v>
      </c>
      <c r="CD24" s="28">
        <f t="shared" si="20"/>
        <v>0.99999788101420539</v>
      </c>
      <c r="CE24" s="28">
        <f t="shared" si="20"/>
        <v>0.99999958585604065</v>
      </c>
      <c r="CF24" s="25"/>
      <c r="CG24" s="25"/>
      <c r="CH24" s="25"/>
      <c r="CI24" s="25"/>
      <c r="CJ24" s="25"/>
      <c r="CK24" s="25"/>
      <c r="CL24" s="25"/>
      <c r="CM24" s="25"/>
      <c r="CN24" s="25"/>
      <c r="CO24" s="25"/>
      <c r="CP24" s="25"/>
      <c r="CQ24" s="25"/>
      <c r="CR24" s="25"/>
      <c r="CS24" s="25"/>
      <c r="CT24" s="25"/>
      <c r="CU24" s="25"/>
      <c r="DA24" s="24">
        <f t="shared" si="17"/>
        <v>0.30265272974946228</v>
      </c>
      <c r="DB24" s="24">
        <f t="shared" si="17"/>
        <v>-3.2099423983474105</v>
      </c>
      <c r="DC24" s="24">
        <f t="shared" si="17"/>
        <v>-4.7000643782892331</v>
      </c>
      <c r="DD24" s="24">
        <f t="shared" si="17"/>
        <v>-5.8552133120821965</v>
      </c>
      <c r="DE24" s="24">
        <f t="shared" si="17"/>
        <v>-6.8433498697581205</v>
      </c>
      <c r="DF24" s="24">
        <f t="shared" si="17"/>
        <v>-7.7240859032286862</v>
      </c>
      <c r="DG24" s="24">
        <f t="shared" si="17"/>
        <v>-8.527475805615488</v>
      </c>
      <c r="DH24" s="24">
        <f t="shared" si="17"/>
        <v>-9.2714360426835221</v>
      </c>
      <c r="DI24" s="24">
        <f t="shared" si="17"/>
        <v>-9.9677554906822774</v>
      </c>
      <c r="DJ24" s="24">
        <f t="shared" si="17"/>
        <v>-10.624716476761547</v>
      </c>
      <c r="DM24" s="24">
        <f t="shared" si="18"/>
        <v>-8.3026527297494628</v>
      </c>
      <c r="DN24" s="24">
        <f t="shared" si="18"/>
        <v>-8.1037661006373494</v>
      </c>
      <c r="DO24" s="24">
        <f t="shared" si="18"/>
        <v>-9.15634208226178</v>
      </c>
      <c r="DP24" s="24">
        <f t="shared" si="18"/>
        <v>-10.144786687917803</v>
      </c>
      <c r="DQ24" s="24">
        <f t="shared" si="18"/>
        <v>-11.045193950240197</v>
      </c>
      <c r="DR24" s="24">
        <f t="shared" si="18"/>
        <v>-11.871832039036734</v>
      </c>
      <c r="DS24" s="24">
        <f t="shared" si="18"/>
        <v>-12.638534682901236</v>
      </c>
      <c r="DT24" s="24">
        <f t="shared" si="18"/>
        <v>-13.355980955285997</v>
      </c>
      <c r="DU24" s="24">
        <f t="shared" si="18"/>
        <v>-14.032244509317715</v>
      </c>
      <c r="DV24" s="24">
        <f t="shared" si="18"/>
        <v>-14.673504804585489</v>
      </c>
    </row>
    <row r="25" spans="2:126" s="17" customFormat="1" x14ac:dyDescent="0.3">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f t="shared" si="19"/>
        <v>0.12</v>
      </c>
      <c r="BV25" s="28">
        <f t="shared" si="21"/>
        <v>0.17036986822686317</v>
      </c>
      <c r="BW25" s="28">
        <f t="shared" si="20"/>
        <v>0.93893259591375522</v>
      </c>
      <c r="BX25" s="28">
        <f t="shared" si="20"/>
        <v>0.99296444651625804</v>
      </c>
      <c r="BY25" s="28">
        <f t="shared" si="20"/>
        <v>0.99912581803460321</v>
      </c>
      <c r="BZ25" s="28">
        <f t="shared" si="20"/>
        <v>0.99989067057344394</v>
      </c>
      <c r="CA25" s="28">
        <f t="shared" si="20"/>
        <v>0.99998641869145721</v>
      </c>
      <c r="CB25" s="28">
        <f t="shared" si="20"/>
        <v>0.99999832918204501</v>
      </c>
      <c r="CC25" s="28">
        <f t="shared" si="20"/>
        <v>0.99999979649161408</v>
      </c>
      <c r="CD25" s="28">
        <f t="shared" si="20"/>
        <v>0.99999997544572605</v>
      </c>
      <c r="CE25" s="28">
        <f t="shared" si="20"/>
        <v>0.99999999706315901</v>
      </c>
      <c r="DA25" s="26"/>
      <c r="DB25" s="26"/>
      <c r="DC25" s="26"/>
      <c r="DD25" s="26"/>
      <c r="DE25" s="26"/>
      <c r="DF25" s="26"/>
      <c r="DG25" s="26"/>
      <c r="DH25" s="26"/>
      <c r="DI25" s="26"/>
      <c r="DJ25" s="26"/>
      <c r="DM25" s="26"/>
      <c r="DN25" s="26"/>
      <c r="DO25" s="26"/>
      <c r="DP25" s="26"/>
      <c r="DQ25" s="26"/>
      <c r="DR25" s="26"/>
      <c r="DS25" s="26"/>
      <c r="DT25" s="26"/>
      <c r="DU25" s="26"/>
      <c r="DV25" s="26"/>
    </row>
    <row r="26" spans="2:126" s="17" customFormat="1" x14ac:dyDescent="0.3">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v>0.14000000000000001</v>
      </c>
      <c r="BV26" s="28">
        <f t="shared" si="21"/>
        <v>0.26121506858982502</v>
      </c>
      <c r="BW26" s="28">
        <f t="shared" si="20"/>
        <v>0.97698172438407305</v>
      </c>
      <c r="BX26" s="28">
        <f t="shared" si="20"/>
        <v>0.99835578750455234</v>
      </c>
      <c r="BY26" s="28">
        <f t="shared" si="20"/>
        <v>0.99987275871829573</v>
      </c>
      <c r="BZ26" s="28">
        <f t="shared" si="20"/>
        <v>0.99999006697534842</v>
      </c>
      <c r="CA26" s="28">
        <f t="shared" si="20"/>
        <v>0.99999922842076394</v>
      </c>
      <c r="CB26" s="28">
        <f t="shared" si="20"/>
        <v>0.99999994055570385</v>
      </c>
      <c r="CC26" s="28">
        <f t="shared" si="20"/>
        <v>0.99999999546005169</v>
      </c>
      <c r="CD26" s="28">
        <f t="shared" si="20"/>
        <v>0.9999999996561667</v>
      </c>
      <c r="CE26" s="28">
        <f t="shared" si="20"/>
        <v>0.99999999997416222</v>
      </c>
      <c r="CZ26" s="17" t="s">
        <v>5</v>
      </c>
      <c r="DA26" s="24">
        <f>_xlfn.T.DIST(DA16,DA$4,TRUE)</f>
        <v>0.97499999999999998</v>
      </c>
      <c r="DB26" s="24">
        <f t="shared" ref="DB26:DJ26" si="22">_xlfn.T.DIST(DB16,DB$4,TRUE)</f>
        <v>0.97499999999999998</v>
      </c>
      <c r="DC26" s="24">
        <f t="shared" si="22"/>
        <v>0.97499999999999998</v>
      </c>
      <c r="DD26" s="24">
        <f t="shared" si="22"/>
        <v>0.97499999999999998</v>
      </c>
      <c r="DE26" s="24">
        <f t="shared" si="22"/>
        <v>0.97499999999999998</v>
      </c>
      <c r="DF26" s="24">
        <f t="shared" si="22"/>
        <v>0.97499999999999987</v>
      </c>
      <c r="DG26" s="24">
        <f t="shared" si="22"/>
        <v>0.97500000000000009</v>
      </c>
      <c r="DH26" s="24">
        <f t="shared" si="22"/>
        <v>0.97500000000000009</v>
      </c>
      <c r="DI26" s="24">
        <f t="shared" si="22"/>
        <v>0.97499999999999998</v>
      </c>
      <c r="DJ26" s="24">
        <f t="shared" si="22"/>
        <v>0.97499999999999998</v>
      </c>
      <c r="DL26" s="17" t="s">
        <v>5</v>
      </c>
      <c r="DM26" s="24">
        <f>_xlfn.T.DIST(DM16,DM$4,TRUE)</f>
        <v>2.5000000000000019E-2</v>
      </c>
      <c r="DN26" s="24">
        <f t="shared" ref="DN26:DV26" si="23">_xlfn.T.DIST(DN16,DN$4,TRUE)</f>
        <v>2.500000000000005E-2</v>
      </c>
      <c r="DO26" s="24">
        <f t="shared" si="23"/>
        <v>2.5000000000000005E-2</v>
      </c>
      <c r="DP26" s="24">
        <f t="shared" si="23"/>
        <v>2.4999999999999994E-2</v>
      </c>
      <c r="DQ26" s="24">
        <f t="shared" si="23"/>
        <v>2.5000000000000043E-2</v>
      </c>
      <c r="DR26" s="24">
        <f t="shared" si="23"/>
        <v>2.5000000000000095E-2</v>
      </c>
      <c r="DS26" s="24">
        <f t="shared" si="23"/>
        <v>2.4999999999999967E-2</v>
      </c>
      <c r="DT26" s="24">
        <f t="shared" si="23"/>
        <v>2.4999999999999942E-2</v>
      </c>
      <c r="DU26" s="24">
        <f t="shared" si="23"/>
        <v>2.4999999999999984E-2</v>
      </c>
      <c r="DV26" s="24">
        <f t="shared" si="23"/>
        <v>2.5000000000000026E-2</v>
      </c>
    </row>
    <row r="27" spans="2:126" s="17" customFormat="1" x14ac:dyDescent="0.3">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v>0.16</v>
      </c>
      <c r="BV27" s="28">
        <f t="shared" si="21"/>
        <v>0.40246457573073863</v>
      </c>
      <c r="BW27" s="28">
        <f t="shared" si="20"/>
        <v>0.99091052403790636</v>
      </c>
      <c r="BX27" s="28">
        <f t="shared" si="20"/>
        <v>0.99958102975982543</v>
      </c>
      <c r="BY27" s="28">
        <f t="shared" si="20"/>
        <v>0.99997913490393442</v>
      </c>
      <c r="BZ27" s="28">
        <f>DQ34+(1-DE34)</f>
        <v>0.99999895083232593</v>
      </c>
      <c r="CA27" s="28">
        <f t="shared" si="20"/>
        <v>0.9999999474309893</v>
      </c>
      <c r="CB27" s="28">
        <f t="shared" si="20"/>
        <v>0.99999999738401424</v>
      </c>
      <c r="CC27" s="28">
        <f t="shared" si="20"/>
        <v>0.99999999987079591</v>
      </c>
      <c r="CD27" s="28">
        <f t="shared" si="20"/>
        <v>0.99999999999366529</v>
      </c>
      <c r="CE27" s="28">
        <f t="shared" si="20"/>
        <v>0.99999999999969158</v>
      </c>
      <c r="DA27" s="24">
        <f t="shared" ref="DA27:DJ34" si="24">_xlfn.T.DIST(DA17,DA$4,TRUE)</f>
        <v>0.96864020198972356</v>
      </c>
      <c r="DB27" s="24">
        <f t="shared" si="24"/>
        <v>0.93372695022586638</v>
      </c>
      <c r="DC27" s="24">
        <f t="shared" si="24"/>
        <v>0.89847309049683732</v>
      </c>
      <c r="DD27" s="24">
        <f t="shared" si="24"/>
        <v>0.86425387130348208</v>
      </c>
      <c r="DE27" s="24">
        <f t="shared" si="24"/>
        <v>0.83065485653899085</v>
      </c>
      <c r="DF27" s="24">
        <f t="shared" si="24"/>
        <v>0.79752228227219435</v>
      </c>
      <c r="DG27" s="24">
        <f t="shared" si="24"/>
        <v>0.7648381751505533</v>
      </c>
      <c r="DH27" s="24">
        <f t="shared" si="24"/>
        <v>0.73264115308384237</v>
      </c>
      <c r="DI27" s="24">
        <f t="shared" si="24"/>
        <v>0.70099104177271798</v>
      </c>
      <c r="DJ27" s="24">
        <f t="shared" si="24"/>
        <v>0.66995276464462794</v>
      </c>
      <c r="DM27" s="24">
        <f t="shared" ref="DM27:DV34" si="25">_xlfn.T.DIST(DM17,DM$4,TRUE)</f>
        <v>2.0362384944095809E-2</v>
      </c>
      <c r="DN27" s="24">
        <f t="shared" si="25"/>
        <v>9.8569818057930598E-3</v>
      </c>
      <c r="DO27" s="24">
        <f t="shared" si="25"/>
        <v>5.6815297940199334E-3</v>
      </c>
      <c r="DP27" s="24">
        <f t="shared" si="25"/>
        <v>3.5827532645511645E-3</v>
      </c>
      <c r="DQ27" s="24">
        <f t="shared" si="25"/>
        <v>2.3799317815320067E-3</v>
      </c>
      <c r="DR27" s="24">
        <f t="shared" si="25"/>
        <v>1.636392723777599E-3</v>
      </c>
      <c r="DS27" s="24">
        <f t="shared" si="25"/>
        <v>1.1534796474794635E-3</v>
      </c>
      <c r="DT27" s="24">
        <f t="shared" si="25"/>
        <v>8.2865083210939235E-4</v>
      </c>
      <c r="DU27" s="24">
        <f t="shared" si="25"/>
        <v>6.0433241850100128E-4</v>
      </c>
      <c r="DV27" s="24">
        <f t="shared" si="25"/>
        <v>4.4620345351399307E-4</v>
      </c>
    </row>
    <row r="28" spans="2:126" s="17" customFormat="1" ht="18.600000000000001" x14ac:dyDescent="0.45">
      <c r="C28" s="120"/>
      <c r="D28" s="120"/>
      <c r="E28" s="121"/>
      <c r="F28" s="121"/>
      <c r="G28" s="121"/>
      <c r="H28" s="121"/>
      <c r="I28" s="121"/>
      <c r="J28" s="121"/>
      <c r="K28" s="121"/>
      <c r="L28" s="121"/>
      <c r="M28" s="121"/>
      <c r="N28" s="121"/>
      <c r="O28" s="121"/>
      <c r="P28" s="121"/>
      <c r="Q28" s="121"/>
      <c r="R28" s="121"/>
      <c r="S28" s="121"/>
      <c r="T28" s="121"/>
      <c r="U28" s="121"/>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DA28" s="24">
        <f t="shared" si="24"/>
        <v>0.95963341573913286</v>
      </c>
      <c r="DB28" s="24">
        <f t="shared" si="24"/>
        <v>0.8292186304564193</v>
      </c>
      <c r="DC28" s="24">
        <f t="shared" si="24"/>
        <v>0.68472293261682515</v>
      </c>
      <c r="DD28" s="24">
        <f t="shared" si="24"/>
        <v>0.55652849272689786</v>
      </c>
      <c r="DE28" s="24">
        <f t="shared" si="24"/>
        <v>0.44699814976380997</v>
      </c>
      <c r="DF28" s="24">
        <f t="shared" si="24"/>
        <v>0.35539963656190676</v>
      </c>
      <c r="DG28" s="24">
        <f t="shared" si="24"/>
        <v>0.28006866282622744</v>
      </c>
      <c r="DH28" s="24">
        <f t="shared" si="24"/>
        <v>0.21897139651350966</v>
      </c>
      <c r="DI28" s="24">
        <f t="shared" si="24"/>
        <v>0.17000025451552092</v>
      </c>
      <c r="DJ28" s="24">
        <f t="shared" si="24"/>
        <v>0.13114644461928984</v>
      </c>
      <c r="DM28" s="24">
        <f t="shared" si="25"/>
        <v>1.6886450734097357E-2</v>
      </c>
      <c r="DN28" s="24">
        <f t="shared" si="25"/>
        <v>4.1756930245964805E-3</v>
      </c>
      <c r="DO28" s="24">
        <f t="shared" si="25"/>
        <v>1.3428105458721058E-3</v>
      </c>
      <c r="DP28" s="24">
        <f t="shared" si="25"/>
        <v>4.9579513600536977E-4</v>
      </c>
      <c r="DQ28" s="24">
        <f t="shared" si="25"/>
        <v>1.9858396080504035E-4</v>
      </c>
      <c r="DR28" s="24">
        <f t="shared" si="25"/>
        <v>8.4004203419582398E-5</v>
      </c>
      <c r="DS28" s="24">
        <f t="shared" si="25"/>
        <v>3.6974638969925699E-5</v>
      </c>
      <c r="DT28" s="24">
        <f t="shared" si="25"/>
        <v>1.6778174390630847E-5</v>
      </c>
      <c r="DU28" s="24">
        <f t="shared" si="25"/>
        <v>7.8009088457701502E-6</v>
      </c>
      <c r="DV28" s="24">
        <f t="shared" si="25"/>
        <v>3.7001116511715589E-6</v>
      </c>
    </row>
    <row r="29" spans="2:126" s="17" customFormat="1" ht="18.600000000000001" customHeight="1" x14ac:dyDescent="0.45">
      <c r="C29" s="160"/>
      <c r="D29" s="160"/>
      <c r="E29" s="160"/>
      <c r="F29" s="160"/>
      <c r="G29" s="160"/>
      <c r="H29" s="160"/>
      <c r="I29" s="160"/>
      <c r="J29" s="160"/>
      <c r="K29" s="160"/>
      <c r="L29" s="160"/>
      <c r="M29" s="160"/>
      <c r="N29" s="120"/>
      <c r="O29" s="120"/>
      <c r="P29" s="120"/>
      <c r="Q29" s="120"/>
      <c r="R29" s="120"/>
      <c r="S29" s="120"/>
      <c r="T29" s="120"/>
      <c r="U29" s="120"/>
      <c r="DA29" s="24">
        <f t="shared" si="24"/>
        <v>0.94638954291975386</v>
      </c>
      <c r="DB29" s="24">
        <f t="shared" si="24"/>
        <v>0.62210574017815556</v>
      </c>
      <c r="DC29" s="24">
        <f t="shared" si="24"/>
        <v>0.35957176964912285</v>
      </c>
      <c r="DD29" s="24">
        <f t="shared" si="24"/>
        <v>0.20341563585641459</v>
      </c>
      <c r="DE29" s="24">
        <f t="shared" si="24"/>
        <v>0.11308760035971747</v>
      </c>
      <c r="DF29" s="24">
        <f t="shared" si="24"/>
        <v>6.1890887819858534E-2</v>
      </c>
      <c r="DG29" s="24">
        <f t="shared" si="24"/>
        <v>3.3404336721759319E-2</v>
      </c>
      <c r="DH29" s="24">
        <f t="shared" si="24"/>
        <v>1.7809884149799286E-2</v>
      </c>
      <c r="DI29" s="24">
        <f t="shared" si="24"/>
        <v>9.3933277615011468E-3</v>
      </c>
      <c r="DJ29" s="24">
        <f t="shared" si="24"/>
        <v>4.9068166614079879E-3</v>
      </c>
      <c r="DM29" s="24">
        <f t="shared" si="25"/>
        <v>1.4219262990144641E-2</v>
      </c>
      <c r="DN29" s="24">
        <f t="shared" si="25"/>
        <v>1.9087971572783709E-3</v>
      </c>
      <c r="DO29" s="24">
        <f t="shared" si="25"/>
        <v>3.4785699304176596E-4</v>
      </c>
      <c r="DP29" s="24">
        <f t="shared" si="25"/>
        <v>7.4456254384822214E-5</v>
      </c>
      <c r="DQ29" s="24">
        <f t="shared" si="25"/>
        <v>1.7527527831051619E-5</v>
      </c>
      <c r="DR29" s="24">
        <f t="shared" si="25"/>
        <v>4.3988453285077736E-6</v>
      </c>
      <c r="DS29" s="24">
        <f t="shared" si="25"/>
        <v>1.1566872596828734E-6</v>
      </c>
      <c r="DT29" s="24">
        <f t="shared" si="25"/>
        <v>3.1525958229315752E-7</v>
      </c>
      <c r="DU29" s="24">
        <f t="shared" si="25"/>
        <v>8.8421797164216369E-8</v>
      </c>
      <c r="DV29" s="24">
        <f t="shared" si="25"/>
        <v>2.5390497544142701E-8</v>
      </c>
    </row>
    <row r="30" spans="2:126" s="17" customFormat="1" ht="18.600000000000001" customHeight="1" x14ac:dyDescent="0.45">
      <c r="C30" s="160"/>
      <c r="D30" s="160"/>
      <c r="E30" s="160"/>
      <c r="F30" s="160"/>
      <c r="G30" s="160"/>
      <c r="H30" s="160"/>
      <c r="I30" s="160"/>
      <c r="J30" s="160"/>
      <c r="K30" s="160"/>
      <c r="L30" s="160"/>
      <c r="M30" s="120"/>
      <c r="N30" s="120"/>
      <c r="O30" s="120"/>
      <c r="P30" s="120"/>
      <c r="Q30" s="120"/>
      <c r="R30" s="120"/>
      <c r="S30" s="120"/>
      <c r="T30" s="120"/>
      <c r="U30" s="120"/>
      <c r="DA30" s="24">
        <f t="shared" si="24"/>
        <v>0.92606052953594453</v>
      </c>
      <c r="DB30" s="24">
        <f t="shared" si="24"/>
        <v>0.35798306523996248</v>
      </c>
      <c r="DC30" s="24">
        <f t="shared" si="24"/>
        <v>0.12235879707743529</v>
      </c>
      <c r="DD30" s="24">
        <f t="shared" si="24"/>
        <v>4.2371266346416407E-2</v>
      </c>
      <c r="DE30" s="24">
        <f t="shared" si="24"/>
        <v>1.454642066452635E-2</v>
      </c>
      <c r="DF30" s="24">
        <f t="shared" si="24"/>
        <v>4.9282439500541869E-3</v>
      </c>
      <c r="DG30" s="24">
        <f t="shared" si="24"/>
        <v>1.6474542569718295E-3</v>
      </c>
      <c r="DH30" s="24">
        <f t="shared" si="24"/>
        <v>5.4392308822420157E-4</v>
      </c>
      <c r="DI30" s="24">
        <f t="shared" si="24"/>
        <v>1.7757173280464331E-4</v>
      </c>
      <c r="DJ30" s="24">
        <f t="shared" si="24"/>
        <v>5.738648151525903E-5</v>
      </c>
      <c r="DM30" s="24">
        <f t="shared" si="25"/>
        <v>1.2130831051446779E-2</v>
      </c>
      <c r="DN30" s="24">
        <f t="shared" si="25"/>
        <v>9.367924983905531E-4</v>
      </c>
      <c r="DO30" s="24">
        <f t="shared" si="25"/>
        <v>1.002175295765091E-4</v>
      </c>
      <c r="DP30" s="24">
        <f t="shared" si="25"/>
        <v>1.2706088755929903E-5</v>
      </c>
      <c r="DQ30" s="24">
        <f t="shared" si="25"/>
        <v>1.7806445134478756E-6</v>
      </c>
      <c r="DR30" s="24">
        <f t="shared" si="25"/>
        <v>2.6690538537747419E-7</v>
      </c>
      <c r="DS30" s="24">
        <f t="shared" si="25"/>
        <v>4.201492242717476E-8</v>
      </c>
      <c r="DT30" s="24">
        <f t="shared" si="25"/>
        <v>6.8672654343196349E-9</v>
      </c>
      <c r="DU30" s="24">
        <f t="shared" si="25"/>
        <v>1.1566421999984363E-9</v>
      </c>
      <c r="DV30" s="24">
        <f t="shared" si="25"/>
        <v>1.9967244843442963E-10</v>
      </c>
    </row>
    <row r="31" spans="2:126" s="17" customFormat="1" ht="18.600000000000001" customHeight="1" x14ac:dyDescent="0.45">
      <c r="C31" s="161"/>
      <c r="D31" s="161"/>
      <c r="E31" s="161"/>
      <c r="F31" s="161"/>
      <c r="G31" s="161"/>
      <c r="H31" s="161"/>
      <c r="I31" s="161"/>
      <c r="J31" s="161"/>
      <c r="K31" s="161"/>
      <c r="L31" s="161"/>
      <c r="M31" s="161"/>
      <c r="N31" s="120"/>
      <c r="O31" s="120"/>
      <c r="P31" s="120"/>
      <c r="Q31" s="120"/>
      <c r="R31" s="120"/>
      <c r="S31" s="120"/>
      <c r="T31" s="120"/>
      <c r="U31" s="120"/>
      <c r="DA31" s="24">
        <f t="shared" si="24"/>
        <v>0.8933876781704666</v>
      </c>
      <c r="DB31" s="24">
        <f t="shared" si="24"/>
        <v>0.1590513753625532</v>
      </c>
      <c r="DC31" s="24">
        <f t="shared" si="24"/>
        <v>3.0935065076928055E-2</v>
      </c>
      <c r="DD31" s="24">
        <f t="shared" si="24"/>
        <v>6.3592286679708442E-3</v>
      </c>
      <c r="DE31" s="24">
        <f t="shared" si="24"/>
        <v>1.3092462876122895E-3</v>
      </c>
      <c r="DF31" s="24">
        <f t="shared" si="24"/>
        <v>2.6705429594171983E-4</v>
      </c>
      <c r="DG31" s="24">
        <f t="shared" si="24"/>
        <v>5.3854334439905663E-5</v>
      </c>
      <c r="DH31" s="24">
        <f t="shared" si="24"/>
        <v>1.0738709326405348E-5</v>
      </c>
      <c r="DI31" s="24">
        <f t="shared" si="24"/>
        <v>2.1190053975375893E-6</v>
      </c>
      <c r="DJ31" s="24">
        <f t="shared" si="24"/>
        <v>4.1414603310854986E-7</v>
      </c>
      <c r="DM31" s="24">
        <f t="shared" si="25"/>
        <v>1.0466645885526879E-2</v>
      </c>
      <c r="DN31" s="24">
        <f t="shared" si="25"/>
        <v>4.8973646403262217E-4</v>
      </c>
      <c r="DO31" s="24">
        <f t="shared" si="25"/>
        <v>3.2028887289711057E-5</v>
      </c>
      <c r="DP31" s="24">
        <f t="shared" si="25"/>
        <v>2.4877126987779299E-6</v>
      </c>
      <c r="DQ31" s="24">
        <f t="shared" si="25"/>
        <v>2.1370718705004642E-7</v>
      </c>
      <c r="DR31" s="24">
        <f t="shared" si="25"/>
        <v>1.9638844953198963E-8</v>
      </c>
      <c r="DS31" s="24">
        <f t="shared" si="25"/>
        <v>1.8952457006087515E-9</v>
      </c>
      <c r="DT31" s="24">
        <f t="shared" si="25"/>
        <v>1.898907896258536E-10</v>
      </c>
      <c r="DU31" s="24">
        <f t="shared" si="25"/>
        <v>1.960282942666262E-11</v>
      </c>
      <c r="DV31" s="24">
        <f t="shared" si="25"/>
        <v>2.0738360011415473E-12</v>
      </c>
    </row>
    <row r="32" spans="2:126" s="17" customFormat="1" ht="18.600000000000001" customHeight="1" x14ac:dyDescent="0.45">
      <c r="C32" s="160"/>
      <c r="D32" s="160"/>
      <c r="E32" s="160"/>
      <c r="F32" s="160"/>
      <c r="G32" s="160"/>
      <c r="H32" s="160"/>
      <c r="I32" s="160"/>
      <c r="J32" s="160"/>
      <c r="K32" s="160"/>
      <c r="L32" s="160"/>
      <c r="M32" s="160"/>
      <c r="N32" s="120"/>
      <c r="O32" s="120"/>
      <c r="P32" s="120"/>
      <c r="Q32" s="120"/>
      <c r="R32" s="120"/>
      <c r="S32" s="120"/>
      <c r="T32" s="120"/>
      <c r="U32" s="120"/>
      <c r="DA32" s="24">
        <f t="shared" si="24"/>
        <v>0.83875020272449441</v>
      </c>
      <c r="DB32" s="24">
        <f t="shared" si="24"/>
        <v>6.1337940606708344E-2</v>
      </c>
      <c r="DC32" s="24">
        <f t="shared" si="24"/>
        <v>7.0468080080474012E-3</v>
      </c>
      <c r="DD32" s="24">
        <f t="shared" si="24"/>
        <v>8.7473732029770318E-4</v>
      </c>
      <c r="DE32" s="24">
        <f t="shared" si="24"/>
        <v>1.0935969103105158E-4</v>
      </c>
      <c r="DF32" s="24">
        <f t="shared" si="24"/>
        <v>1.358307054416761E-5</v>
      </c>
      <c r="DG32" s="24">
        <f t="shared" si="24"/>
        <v>1.6709255639610735E-6</v>
      </c>
      <c r="DH32" s="24">
        <f t="shared" si="24"/>
        <v>2.0351520246918825E-7</v>
      </c>
      <c r="DI32" s="24">
        <f t="shared" si="24"/>
        <v>2.455471852849016E-8</v>
      </c>
      <c r="DJ32" s="24">
        <f t="shared" si="24"/>
        <v>2.9368706694485757E-9</v>
      </c>
      <c r="DM32" s="24">
        <f t="shared" si="25"/>
        <v>9.1200709513575857E-3</v>
      </c>
      <c r="DN32" s="24">
        <f t="shared" si="25"/>
        <v>2.7053652046363127E-4</v>
      </c>
      <c r="DO32" s="24">
        <f t="shared" si="25"/>
        <v>1.1254524305408677E-5</v>
      </c>
      <c r="DP32" s="24">
        <f t="shared" si="25"/>
        <v>5.5535490093505099E-7</v>
      </c>
      <c r="DQ32" s="24">
        <f t="shared" si="25"/>
        <v>3.0264475086459923E-8</v>
      </c>
      <c r="DR32" s="24">
        <f t="shared" si="25"/>
        <v>1.7620014263797773E-9</v>
      </c>
      <c r="DS32" s="24">
        <f t="shared" si="25"/>
        <v>1.076088954995749E-10</v>
      </c>
      <c r="DT32" s="24">
        <f t="shared" si="25"/>
        <v>6.8165643879711342E-12</v>
      </c>
      <c r="DU32" s="24">
        <f t="shared" si="25"/>
        <v>4.4453203211189235E-13</v>
      </c>
      <c r="DV32" s="24">
        <f t="shared" si="25"/>
        <v>2.9687315867014549E-14</v>
      </c>
    </row>
    <row r="33" spans="2:126" s="17" customFormat="1" ht="18.600000000000001" x14ac:dyDescent="0.45">
      <c r="B33" s="120"/>
      <c r="C33" s="120"/>
      <c r="D33" s="120"/>
      <c r="E33" s="120"/>
      <c r="F33" s="120"/>
      <c r="G33" s="120"/>
      <c r="H33" s="120"/>
      <c r="I33" s="120"/>
      <c r="J33" s="120"/>
      <c r="K33" s="120"/>
      <c r="L33" s="120"/>
      <c r="M33" s="120"/>
      <c r="N33" s="120"/>
      <c r="O33" s="120"/>
      <c r="P33" s="120"/>
      <c r="Q33" s="120"/>
      <c r="R33" s="120"/>
      <c r="S33" s="120"/>
      <c r="T33" s="120"/>
      <c r="U33" s="120"/>
      <c r="DA33" s="24">
        <f t="shared" si="24"/>
        <v>0.74680066155976355</v>
      </c>
      <c r="DB33" s="24">
        <f t="shared" si="24"/>
        <v>2.3175049110357653E-2</v>
      </c>
      <c r="DC33" s="24">
        <f t="shared" si="24"/>
        <v>1.6485152396006591E-3</v>
      </c>
      <c r="DD33" s="24">
        <f t="shared" si="24"/>
        <v>1.2738097218458104E-4</v>
      </c>
      <c r="DE33" s="24">
        <f t="shared" si="24"/>
        <v>9.9380212814220985E-6</v>
      </c>
      <c r="DF33" s="24">
        <f t="shared" si="24"/>
        <v>7.7176981293408638E-7</v>
      </c>
      <c r="DG33" s="24">
        <f t="shared" si="24"/>
        <v>5.9451909217609934E-8</v>
      </c>
      <c r="DH33" s="24">
        <f t="shared" si="24"/>
        <v>4.5402633530685084E-9</v>
      </c>
      <c r="DI33" s="24">
        <f t="shared" si="24"/>
        <v>3.4384673514870773E-10</v>
      </c>
      <c r="DJ33" s="24">
        <f t="shared" si="24"/>
        <v>2.5838319338826085E-11</v>
      </c>
      <c r="DM33" s="24">
        <f t="shared" si="25"/>
        <v>8.0157301495885624E-3</v>
      </c>
      <c r="DN33" s="24">
        <f t="shared" si="25"/>
        <v>1.5677349443068094E-4</v>
      </c>
      <c r="DO33" s="24">
        <f t="shared" si="25"/>
        <v>4.3027441529301637E-6</v>
      </c>
      <c r="DP33" s="24">
        <f t="shared" si="25"/>
        <v>1.3969048024398871E-7</v>
      </c>
      <c r="DQ33" s="24">
        <f t="shared" si="25"/>
        <v>4.996629907605955E-9</v>
      </c>
      <c r="DR33" s="24">
        <f t="shared" si="25"/>
        <v>1.9057686078850157E-10</v>
      </c>
      <c r="DS33" s="24">
        <f t="shared" si="25"/>
        <v>7.6130542414456347E-12</v>
      </c>
      <c r="DT33" s="24">
        <f t="shared" si="25"/>
        <v>3.150395979343775E-13</v>
      </c>
      <c r="DU33" s="24">
        <f t="shared" si="25"/>
        <v>1.3406649688682689E-14</v>
      </c>
      <c r="DV33" s="24">
        <f t="shared" si="25"/>
        <v>5.8371561290938099E-16</v>
      </c>
    </row>
    <row r="34" spans="2:126" s="17" customFormat="1" ht="18.600000000000001" x14ac:dyDescent="0.45">
      <c r="B34" s="120"/>
      <c r="C34" s="120"/>
      <c r="D34" s="120"/>
      <c r="E34" s="120"/>
      <c r="F34" s="120"/>
      <c r="G34" s="120"/>
      <c r="H34" s="120"/>
      <c r="I34" s="120"/>
      <c r="J34" s="120"/>
      <c r="K34" s="120"/>
      <c r="L34" s="120"/>
      <c r="M34" s="120"/>
      <c r="N34" s="120"/>
      <c r="O34" s="120"/>
      <c r="P34" s="120"/>
      <c r="Q34" s="120"/>
      <c r="R34" s="120"/>
      <c r="S34" s="120"/>
      <c r="T34" s="120"/>
      <c r="U34" s="120"/>
      <c r="DA34" s="24">
        <f t="shared" si="24"/>
        <v>0.60463462463897133</v>
      </c>
      <c r="DB34" s="24">
        <f t="shared" si="24"/>
        <v>9.1841807430140393E-3</v>
      </c>
      <c r="DC34" s="24">
        <f t="shared" si="24"/>
        <v>4.2074198356671497E-4</v>
      </c>
      <c r="DD34" s="24">
        <f t="shared" si="24"/>
        <v>2.0904173557665389E-5</v>
      </c>
      <c r="DE34" s="24">
        <f t="shared" si="24"/>
        <v>1.0501147405634999E-6</v>
      </c>
      <c r="DF34" s="24">
        <f t="shared" si="24"/>
        <v>5.2593434392134425E-8</v>
      </c>
      <c r="DG34" s="24">
        <f t="shared" si="24"/>
        <v>2.6166443192524516E-9</v>
      </c>
      <c r="DH34" s="24">
        <f t="shared" si="24"/>
        <v>1.2922236613816866E-10</v>
      </c>
      <c r="DI34" s="24">
        <f t="shared" si="24"/>
        <v>6.3352927520092735E-12</v>
      </c>
      <c r="DJ34" s="24">
        <f t="shared" si="24"/>
        <v>3.0847251357209114E-13</v>
      </c>
      <c r="DM34" s="24">
        <f t="shared" si="25"/>
        <v>7.0992003697099371E-3</v>
      </c>
      <c r="DN34" s="24">
        <f t="shared" si="25"/>
        <v>9.4704780920439865E-5</v>
      </c>
      <c r="DO34" s="24">
        <f t="shared" si="25"/>
        <v>1.7717433920828523E-6</v>
      </c>
      <c r="DP34" s="24">
        <f t="shared" si="25"/>
        <v>3.9077492179027677E-8</v>
      </c>
      <c r="DQ34" s="24">
        <f t="shared" si="25"/>
        <v>9.4706650860984676E-10</v>
      </c>
      <c r="DR34" s="24">
        <f t="shared" si="25"/>
        <v>2.4423670018994209E-11</v>
      </c>
      <c r="DS34" s="24">
        <f t="shared" si="25"/>
        <v>6.585868449176322E-13</v>
      </c>
      <c r="DT34" s="24">
        <f t="shared" si="25"/>
        <v>1.8371262929164441E-14</v>
      </c>
      <c r="DU34" s="24">
        <f t="shared" si="25"/>
        <v>5.2640077537906383E-16</v>
      </c>
      <c r="DV34" s="24">
        <f t="shared" si="25"/>
        <v>1.5416853212578305E-17</v>
      </c>
    </row>
    <row r="35" spans="2:126" s="17" customFormat="1" x14ac:dyDescent="0.3">
      <c r="DA35" s="25"/>
      <c r="DB35" s="25"/>
      <c r="DC35" s="25"/>
      <c r="DD35" s="25"/>
      <c r="DE35" s="25"/>
      <c r="DF35" s="25"/>
      <c r="DG35" s="25"/>
      <c r="DH35" s="25"/>
      <c r="DI35" s="25"/>
      <c r="DJ35" s="25"/>
    </row>
    <row r="36" spans="2:126" s="17" customFormat="1" x14ac:dyDescent="0.3"/>
    <row r="37" spans="2:126" s="17" customFormat="1" x14ac:dyDescent="0.3">
      <c r="CZ37" s="27"/>
    </row>
    <row r="38" spans="2:126" s="17" customFormat="1" x14ac:dyDescent="0.3">
      <c r="CZ38" s="27"/>
    </row>
    <row r="39" spans="2:126" s="17" customFormat="1" x14ac:dyDescent="0.3">
      <c r="CZ39" s="27"/>
    </row>
    <row r="40" spans="2:126" s="17" customFormat="1" x14ac:dyDescent="0.3"/>
    <row r="41" spans="2:126" s="17" customFormat="1" x14ac:dyDescent="0.3"/>
    <row r="42" spans="2:126" s="17" customFormat="1" x14ac:dyDescent="0.3"/>
    <row r="43" spans="2:126" s="17" customFormat="1" x14ac:dyDescent="0.3"/>
    <row r="44" spans="2:126" s="17" customFormat="1" x14ac:dyDescent="0.3"/>
    <row r="45" spans="2:126" s="17" customFormat="1" x14ac:dyDescent="0.3"/>
    <row r="46" spans="2:126" s="17" customFormat="1" x14ac:dyDescent="0.3"/>
    <row r="47" spans="2:126" s="17" customFormat="1" x14ac:dyDescent="0.3"/>
    <row r="48" spans="2:126" s="17" customFormat="1" x14ac:dyDescent="0.3"/>
    <row r="49" spans="74:79" s="17" customFormat="1" x14ac:dyDescent="0.3"/>
    <row r="50" spans="74:79" s="17" customFormat="1" x14ac:dyDescent="0.3"/>
    <row r="51" spans="74:79" s="17" customFormat="1" x14ac:dyDescent="0.3"/>
    <row r="52" spans="74:79" s="17" customFormat="1" x14ac:dyDescent="0.3"/>
    <row r="53" spans="74:79" s="17" customFormat="1" x14ac:dyDescent="0.3"/>
    <row r="54" spans="74:79" s="17" customFormat="1" x14ac:dyDescent="0.3"/>
    <row r="55" spans="74:79" s="17" customFormat="1" x14ac:dyDescent="0.3">
      <c r="BY55" s="17">
        <v>10</v>
      </c>
      <c r="BZ55" s="17">
        <v>10</v>
      </c>
      <c r="CA55" s="17">
        <v>10</v>
      </c>
    </row>
    <row r="56" spans="74:79" s="17" customFormat="1" x14ac:dyDescent="0.3">
      <c r="BV56" s="17">
        <v>0</v>
      </c>
      <c r="BX56" s="17">
        <f>BV56*100</f>
        <v>0</v>
      </c>
      <c r="BY56" s="17">
        <v>5.0000000000000065E-2</v>
      </c>
      <c r="BZ56" s="17">
        <v>5.0000000000000065E-2</v>
      </c>
      <c r="CA56" s="17">
        <v>5.0000000000000065E-2</v>
      </c>
    </row>
    <row r="57" spans="74:79" s="17" customFormat="1" x14ac:dyDescent="0.3">
      <c r="BV57" s="17">
        <v>0.02</v>
      </c>
      <c r="BX57" s="17">
        <f t="shared" ref="BX57:BX64" si="26">BV57*100</f>
        <v>2</v>
      </c>
      <c r="BY57" s="17">
        <v>6.2566895267440095E-2</v>
      </c>
      <c r="BZ57" s="17">
        <v>0.10245909049421682</v>
      </c>
      <c r="CA57" s="17">
        <v>0.17439246067496139</v>
      </c>
    </row>
    <row r="58" spans="74:79" s="17" customFormat="1" x14ac:dyDescent="0.3">
      <c r="BV58" s="17">
        <v>0.04</v>
      </c>
      <c r="BX58" s="17">
        <f t="shared" si="26"/>
        <v>4</v>
      </c>
      <c r="BY58" s="17">
        <v>0.10245909049421682</v>
      </c>
      <c r="BZ58" s="17">
        <v>0.28059600392086831</v>
      </c>
      <c r="CA58" s="17">
        <v>0.56199929041054653</v>
      </c>
    </row>
    <row r="59" spans="74:79" s="17" customFormat="1" x14ac:dyDescent="0.3">
      <c r="BV59" s="17">
        <v>0.06</v>
      </c>
      <c r="BX59" s="17">
        <f t="shared" si="26"/>
        <v>6</v>
      </c>
      <c r="BY59" s="17">
        <v>0.17439246067496128</v>
      </c>
      <c r="BZ59" s="17">
        <v>0.56199929041054641</v>
      </c>
      <c r="CA59" s="17">
        <v>0.89284146658975549</v>
      </c>
    </row>
    <row r="60" spans="74:79" s="17" customFormat="1" x14ac:dyDescent="0.3">
      <c r="BV60" s="17">
        <v>0.08</v>
      </c>
      <c r="BX60" s="17">
        <f t="shared" si="26"/>
        <v>8</v>
      </c>
      <c r="BY60" s="17">
        <v>0.28059600392086831</v>
      </c>
      <c r="BZ60" s="17">
        <v>0.81279057664842558</v>
      </c>
      <c r="CA60" s="17">
        <v>0.98674536945600855</v>
      </c>
    </row>
    <row r="61" spans="74:79" s="17" customFormat="1" x14ac:dyDescent="0.3">
      <c r="BV61" s="17">
        <v>0.1</v>
      </c>
      <c r="BX61" s="17">
        <f t="shared" si="26"/>
        <v>10</v>
      </c>
      <c r="BY61" s="17">
        <v>0.4151225482060027</v>
      </c>
      <c r="BZ61" s="17">
        <v>0.94325475586958885</v>
      </c>
      <c r="CA61" s="17">
        <v>0.99884564108671858</v>
      </c>
    </row>
    <row r="62" spans="74:79" s="17" customFormat="1" x14ac:dyDescent="0.3">
      <c r="BV62" s="17">
        <v>0.12</v>
      </c>
      <c r="BX62" s="17">
        <f t="shared" si="26"/>
        <v>12</v>
      </c>
      <c r="BY62" s="17">
        <v>0.56199929041054641</v>
      </c>
      <c r="BZ62" s="17">
        <v>0.98674536945600855</v>
      </c>
      <c r="CA62" s="17">
        <v>0.99990581990996863</v>
      </c>
    </row>
    <row r="63" spans="74:79" s="17" customFormat="1" x14ac:dyDescent="0.3">
      <c r="BV63" s="17">
        <v>0.14000000000000001</v>
      </c>
      <c r="BX63" s="17">
        <f t="shared" si="26"/>
        <v>14.000000000000002</v>
      </c>
      <c r="BY63" s="17">
        <v>0.70022675675375201</v>
      </c>
      <c r="BZ63" s="17">
        <v>0.997346647343895</v>
      </c>
      <c r="CA63" s="17">
        <v>0.99999157533093253</v>
      </c>
    </row>
    <row r="64" spans="74:79" s="17" customFormat="1" x14ac:dyDescent="0.3">
      <c r="BV64" s="17">
        <v>0.16</v>
      </c>
      <c r="BX64" s="17">
        <f t="shared" si="26"/>
        <v>16</v>
      </c>
      <c r="BY64" s="17">
        <v>0.81279057664842558</v>
      </c>
      <c r="BZ64" s="17">
        <v>0.99950083684125024</v>
      </c>
      <c r="CA64" s="17">
        <v>0.99999911907783767</v>
      </c>
    </row>
    <row r="65" s="17" customFormat="1" x14ac:dyDescent="0.3"/>
    <row r="66" s="17" customFormat="1" x14ac:dyDescent="0.3"/>
    <row r="67" s="17" customFormat="1" x14ac:dyDescent="0.3"/>
    <row r="68" s="17" customFormat="1" x14ac:dyDescent="0.3"/>
    <row r="69" s="17" customFormat="1" x14ac:dyDescent="0.3"/>
    <row r="70" s="17" customFormat="1" x14ac:dyDescent="0.3"/>
    <row r="71" s="17" customFormat="1" x14ac:dyDescent="0.3"/>
    <row r="72" s="17" customFormat="1" x14ac:dyDescent="0.3"/>
  </sheetData>
  <mergeCells count="9">
    <mergeCell ref="B22:L22"/>
    <mergeCell ref="BV4:BW4"/>
    <mergeCell ref="BX4:BY4"/>
    <mergeCell ref="BV17:CE17"/>
    <mergeCell ref="A1:E2"/>
    <mergeCell ref="CE1:CO3"/>
    <mergeCell ref="B19:L19"/>
    <mergeCell ref="B20:L20"/>
    <mergeCell ref="B21:L21"/>
  </mergeCells>
  <conditionalFormatting sqref="BV19:CE27">
    <cfRule type="expression" dxfId="1" priority="1">
      <formula>IF(BV19&gt;=$C$8,1,0)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7" tint="0.79998168889431442"/>
  </sheetPr>
  <dimension ref="B1:BE53"/>
  <sheetViews>
    <sheetView zoomScale="107" zoomScaleNormal="107" workbookViewId="0">
      <selection activeCell="C10" sqref="C10"/>
    </sheetView>
  </sheetViews>
  <sheetFormatPr defaultRowHeight="14.4" x14ac:dyDescent="0.3"/>
  <cols>
    <col min="1" max="1" width="2" customWidth="1"/>
    <col min="2" max="2" width="18.77734375" customWidth="1"/>
    <col min="3" max="3" width="5.88671875" bestFit="1" customWidth="1"/>
    <col min="5" max="5" width="17.6640625" bestFit="1" customWidth="1"/>
    <col min="6" max="15" width="7.6640625" customWidth="1"/>
    <col min="30" max="30" width="11.6640625" bestFit="1" customWidth="1"/>
    <col min="32" max="32" width="10.88671875" bestFit="1" customWidth="1"/>
    <col min="33" max="33" width="12.77734375" bestFit="1" customWidth="1"/>
    <col min="34" max="34" width="11.6640625" customWidth="1"/>
    <col min="35" max="35" width="11.77734375" customWidth="1"/>
    <col min="47" max="47" width="11.77734375" bestFit="1" customWidth="1"/>
    <col min="48" max="57" width="8.33203125" bestFit="1" customWidth="1"/>
  </cols>
  <sheetData>
    <row r="1" spans="2:57" s="29" customFormat="1" ht="27.6" customHeight="1" x14ac:dyDescent="0.65">
      <c r="B1" s="78" t="s">
        <v>79</v>
      </c>
      <c r="C1" s="79"/>
      <c r="D1" s="79"/>
      <c r="E1" s="79"/>
      <c r="F1" s="79"/>
      <c r="G1" s="79"/>
      <c r="L1" s="211" t="s">
        <v>77</v>
      </c>
      <c r="M1" s="212"/>
      <c r="N1" s="212"/>
      <c r="O1" s="212"/>
      <c r="P1" s="212"/>
      <c r="Q1" s="212"/>
      <c r="R1" s="212"/>
      <c r="S1" s="212"/>
      <c r="T1" s="212"/>
      <c r="U1" s="212"/>
      <c r="V1" s="212"/>
    </row>
    <row r="2" spans="2:57" s="29" customFormat="1" ht="14.4" customHeight="1" x14ac:dyDescent="0.3">
      <c r="B2" s="67"/>
      <c r="C2" s="67"/>
      <c r="D2" s="67"/>
      <c r="E2" s="67"/>
      <c r="F2" s="67"/>
      <c r="G2" s="67"/>
      <c r="H2" s="67"/>
      <c r="I2" s="67"/>
      <c r="J2" s="67"/>
      <c r="K2" s="67"/>
      <c r="L2" s="212"/>
      <c r="M2" s="212"/>
      <c r="N2" s="212"/>
      <c r="O2" s="212"/>
      <c r="P2" s="212"/>
      <c r="Q2" s="212"/>
      <c r="R2" s="212"/>
      <c r="S2" s="212"/>
      <c r="T2" s="212"/>
      <c r="U2" s="212"/>
      <c r="V2" s="212"/>
    </row>
    <row r="3" spans="2:57" s="29" customFormat="1" ht="14.4" customHeight="1" x14ac:dyDescent="0.3">
      <c r="B3" s="68" t="s">
        <v>11</v>
      </c>
      <c r="C3" s="67"/>
      <c r="D3" s="67"/>
      <c r="E3" s="68" t="s">
        <v>23</v>
      </c>
      <c r="F3" s="67"/>
      <c r="G3" s="67"/>
      <c r="H3" s="67"/>
      <c r="I3" s="67"/>
      <c r="J3" s="67"/>
      <c r="K3" s="67"/>
      <c r="L3" s="212"/>
      <c r="M3" s="212"/>
      <c r="N3" s="212"/>
      <c r="O3" s="212"/>
      <c r="P3" s="212"/>
      <c r="Q3" s="212"/>
      <c r="R3" s="212"/>
      <c r="S3" s="212"/>
      <c r="T3" s="212"/>
      <c r="U3" s="212"/>
      <c r="V3" s="212"/>
      <c r="AE3" s="30" t="s">
        <v>26</v>
      </c>
      <c r="AI3" s="29" t="s">
        <v>0</v>
      </c>
      <c r="AJ3" s="29">
        <f t="shared" ref="AJ3:AS3" si="0">F18</f>
        <v>2</v>
      </c>
      <c r="AK3" s="29">
        <f t="shared" si="0"/>
        <v>4</v>
      </c>
      <c r="AL3" s="29">
        <f t="shared" si="0"/>
        <v>6</v>
      </c>
      <c r="AM3" s="29">
        <f t="shared" si="0"/>
        <v>8</v>
      </c>
      <c r="AN3" s="29">
        <f t="shared" si="0"/>
        <v>10</v>
      </c>
      <c r="AO3" s="29">
        <f t="shared" si="0"/>
        <v>12</v>
      </c>
      <c r="AP3" s="29">
        <f t="shared" si="0"/>
        <v>14</v>
      </c>
      <c r="AQ3" s="29">
        <f t="shared" si="0"/>
        <v>16</v>
      </c>
      <c r="AR3" s="29">
        <f t="shared" si="0"/>
        <v>18</v>
      </c>
      <c r="AS3" s="29">
        <f t="shared" si="0"/>
        <v>20</v>
      </c>
      <c r="AU3" s="29" t="s">
        <v>0</v>
      </c>
      <c r="AV3" s="29">
        <f t="shared" ref="AV3:BE3" si="1">F18</f>
        <v>2</v>
      </c>
      <c r="AW3" s="29">
        <f t="shared" si="1"/>
        <v>4</v>
      </c>
      <c r="AX3" s="29">
        <f t="shared" si="1"/>
        <v>6</v>
      </c>
      <c r="AY3" s="29">
        <f t="shared" si="1"/>
        <v>8</v>
      </c>
      <c r="AZ3" s="29">
        <f t="shared" si="1"/>
        <v>10</v>
      </c>
      <c r="BA3" s="29">
        <f t="shared" si="1"/>
        <v>12</v>
      </c>
      <c r="BB3" s="29">
        <f t="shared" si="1"/>
        <v>14</v>
      </c>
      <c r="BC3" s="29">
        <f t="shared" si="1"/>
        <v>16</v>
      </c>
      <c r="BD3" s="29">
        <f t="shared" si="1"/>
        <v>18</v>
      </c>
      <c r="BE3" s="29">
        <f t="shared" si="1"/>
        <v>20</v>
      </c>
    </row>
    <row r="4" spans="2:57" s="29" customFormat="1" x14ac:dyDescent="0.3">
      <c r="B4" s="67"/>
      <c r="C4" s="67"/>
      <c r="D4" s="67"/>
      <c r="E4" s="67"/>
      <c r="F4" s="214" t="s">
        <v>16</v>
      </c>
      <c r="G4" s="214"/>
      <c r="H4" s="214" t="s">
        <v>17</v>
      </c>
      <c r="I4" s="214"/>
      <c r="J4" s="69"/>
      <c r="K4" s="69"/>
      <c r="L4" s="69"/>
      <c r="M4" s="69"/>
      <c r="N4" s="69"/>
      <c r="O4" s="69"/>
      <c r="P4" s="31"/>
      <c r="Q4" s="31"/>
      <c r="R4" s="31"/>
      <c r="S4" s="31"/>
      <c r="T4" s="31"/>
      <c r="U4" s="31"/>
      <c r="V4" s="31"/>
      <c r="W4" s="31"/>
      <c r="X4" s="31"/>
      <c r="Y4" s="31"/>
      <c r="Z4" s="31"/>
      <c r="AA4" s="31"/>
      <c r="AB4" s="31"/>
      <c r="AC4" s="31"/>
      <c r="AD4" s="31"/>
      <c r="AI4" s="29" t="s">
        <v>9</v>
      </c>
      <c r="AJ4" s="29">
        <f t="shared" ref="AJ4:AS4" si="2">2*AJ3-2</f>
        <v>2</v>
      </c>
      <c r="AK4" s="29">
        <f t="shared" si="2"/>
        <v>6</v>
      </c>
      <c r="AL4" s="29">
        <f t="shared" si="2"/>
        <v>10</v>
      </c>
      <c r="AM4" s="29">
        <f t="shared" si="2"/>
        <v>14</v>
      </c>
      <c r="AN4" s="29">
        <f t="shared" si="2"/>
        <v>18</v>
      </c>
      <c r="AO4" s="29">
        <f t="shared" si="2"/>
        <v>22</v>
      </c>
      <c r="AP4" s="29">
        <f t="shared" si="2"/>
        <v>26</v>
      </c>
      <c r="AQ4" s="29">
        <f t="shared" si="2"/>
        <v>30</v>
      </c>
      <c r="AR4" s="29">
        <f t="shared" si="2"/>
        <v>34</v>
      </c>
      <c r="AS4" s="29">
        <f t="shared" si="2"/>
        <v>38</v>
      </c>
      <c r="AU4" s="29" t="s">
        <v>9</v>
      </c>
      <c r="AV4" s="29">
        <f>2*AV3-2</f>
        <v>2</v>
      </c>
      <c r="AW4" s="29">
        <f t="shared" ref="AW4:BE4" si="3">2*AW3-2</f>
        <v>6</v>
      </c>
      <c r="AX4" s="29">
        <f t="shared" si="3"/>
        <v>10</v>
      </c>
      <c r="AY4" s="29">
        <f t="shared" si="3"/>
        <v>14</v>
      </c>
      <c r="AZ4" s="29">
        <f t="shared" si="3"/>
        <v>18</v>
      </c>
      <c r="BA4" s="29">
        <f t="shared" si="3"/>
        <v>22</v>
      </c>
      <c r="BB4" s="29">
        <f t="shared" si="3"/>
        <v>26</v>
      </c>
      <c r="BC4" s="29">
        <f t="shared" si="3"/>
        <v>30</v>
      </c>
      <c r="BD4" s="29">
        <f t="shared" si="3"/>
        <v>34</v>
      </c>
      <c r="BE4" s="29">
        <f t="shared" si="3"/>
        <v>38</v>
      </c>
    </row>
    <row r="5" spans="2:57" s="29" customFormat="1" x14ac:dyDescent="0.3">
      <c r="B5" s="67" t="s">
        <v>10</v>
      </c>
      <c r="C5" s="70">
        <f>'INPUTS &amp; Notes '!C5</f>
        <v>0.05</v>
      </c>
      <c r="D5" s="67"/>
      <c r="E5" s="67" t="s">
        <v>15</v>
      </c>
      <c r="F5" s="67" t="s">
        <v>18</v>
      </c>
      <c r="G5" s="67" t="s">
        <v>19</v>
      </c>
      <c r="H5" s="67" t="s">
        <v>18</v>
      </c>
      <c r="I5" s="67" t="s">
        <v>19</v>
      </c>
      <c r="J5" s="69" t="s">
        <v>1</v>
      </c>
      <c r="K5" s="67"/>
      <c r="L5" s="67"/>
      <c r="M5" s="67"/>
      <c r="N5" s="67"/>
      <c r="O5" s="67"/>
      <c r="AE5" s="29" t="s">
        <v>2</v>
      </c>
      <c r="AF5" s="32" t="s">
        <v>24</v>
      </c>
      <c r="AG5" s="32" t="s">
        <v>25</v>
      </c>
      <c r="AI5" s="29" t="s">
        <v>3</v>
      </c>
      <c r="AJ5" s="33">
        <f t="shared" ref="AJ5:AS5" si="4">_xlfn.T.INV(1-$C$5/2,AJ$4)</f>
        <v>4.3026527297494619</v>
      </c>
      <c r="AK5" s="33">
        <f t="shared" si="4"/>
        <v>2.4469118511449688</v>
      </c>
      <c r="AL5" s="33">
        <f t="shared" si="4"/>
        <v>2.2281388519862744</v>
      </c>
      <c r="AM5" s="33">
        <f t="shared" si="4"/>
        <v>2.1447866879178035</v>
      </c>
      <c r="AN5" s="33">
        <f t="shared" si="4"/>
        <v>2.1009220402410378</v>
      </c>
      <c r="AO5" s="33">
        <f t="shared" si="4"/>
        <v>2.0738730679040249</v>
      </c>
      <c r="AP5" s="33">
        <f t="shared" si="4"/>
        <v>2.0555294386428731</v>
      </c>
      <c r="AQ5" s="33">
        <f t="shared" si="4"/>
        <v>2.0422724563012378</v>
      </c>
      <c r="AR5" s="33">
        <f t="shared" si="4"/>
        <v>2.0322445093177191</v>
      </c>
      <c r="AS5" s="33">
        <f t="shared" si="4"/>
        <v>2.0243941639119702</v>
      </c>
      <c r="AU5" s="29" t="s">
        <v>3</v>
      </c>
      <c r="AV5" s="33">
        <f>_xlfn.T.INV(1-$C$5/2,AV$4)</f>
        <v>4.3026527297494619</v>
      </c>
      <c r="AW5" s="33">
        <f t="shared" ref="AW5:BE5" si="5">_xlfn.T.INV(1-$C$5/2,AW$4)</f>
        <v>2.4469118511449688</v>
      </c>
      <c r="AX5" s="33">
        <f t="shared" si="5"/>
        <v>2.2281388519862744</v>
      </c>
      <c r="AY5" s="33">
        <f t="shared" si="5"/>
        <v>2.1447866879178035</v>
      </c>
      <c r="AZ5" s="33">
        <f t="shared" si="5"/>
        <v>2.1009220402410378</v>
      </c>
      <c r="BA5" s="33">
        <f t="shared" si="5"/>
        <v>2.0738730679040249</v>
      </c>
      <c r="BB5" s="33">
        <f t="shared" si="5"/>
        <v>2.0555294386428731</v>
      </c>
      <c r="BC5" s="33">
        <f t="shared" si="5"/>
        <v>2.0422724563012378</v>
      </c>
      <c r="BD5" s="33">
        <f t="shared" si="5"/>
        <v>2.0322445093177191</v>
      </c>
      <c r="BE5" s="33">
        <f t="shared" si="5"/>
        <v>2.0243941639119702</v>
      </c>
    </row>
    <row r="6" spans="2:57" s="29" customFormat="1" x14ac:dyDescent="0.3">
      <c r="B6" s="67" t="s">
        <v>12</v>
      </c>
      <c r="C6" s="70">
        <f>'INPUTS &amp; Notes '!C6</f>
        <v>0.75</v>
      </c>
      <c r="D6" s="67"/>
      <c r="E6" s="71">
        <f>'INPUTS &amp; Notes '!E6</f>
        <v>0</v>
      </c>
      <c r="F6" s="67">
        <f>$C$6</f>
        <v>0.75</v>
      </c>
      <c r="G6" s="67">
        <f>$C$7</f>
        <v>0.03</v>
      </c>
      <c r="H6" s="72">
        <f>F6*(1+E6)</f>
        <v>0.75</v>
      </c>
      <c r="I6" s="72">
        <f>H6*$C$10</f>
        <v>0.03</v>
      </c>
      <c r="J6" s="35">
        <f>I6/H6</f>
        <v>0.04</v>
      </c>
      <c r="K6" s="72"/>
      <c r="L6" s="72"/>
      <c r="M6" s="72"/>
      <c r="N6" s="72"/>
      <c r="O6" s="72"/>
      <c r="P6" s="34"/>
      <c r="Q6" s="34"/>
      <c r="R6" s="34"/>
      <c r="S6" s="34"/>
      <c r="T6" s="34"/>
      <c r="U6" s="34"/>
      <c r="V6" s="34"/>
      <c r="W6" s="34"/>
      <c r="X6" s="34"/>
      <c r="Y6" s="34"/>
      <c r="Z6" s="34"/>
      <c r="AA6" s="34"/>
      <c r="AB6" s="34"/>
      <c r="AC6" s="34"/>
      <c r="AD6" s="34"/>
      <c r="AE6" s="36">
        <f>E6</f>
        <v>0</v>
      </c>
      <c r="AF6" s="34">
        <f t="shared" ref="AF6:AF14" si="6">$C$6*E6</f>
        <v>0</v>
      </c>
      <c r="AG6" s="34">
        <f>SQRT(G6^2+I6^2)</f>
        <v>4.2426406871192854E-2</v>
      </c>
      <c r="AI6" s="29" t="s">
        <v>6</v>
      </c>
      <c r="AJ6" s="37">
        <f t="shared" ref="AJ6:AS14" si="7">0+AJ$5*$AG6/SQRT(AJ$3)</f>
        <v>0.12907958189248386</v>
      </c>
      <c r="AK6" s="37">
        <f t="shared" si="7"/>
        <v>5.1906838887310063E-2</v>
      </c>
      <c r="AL6" s="37">
        <f t="shared" si="7"/>
        <v>3.8592496979584182E-2</v>
      </c>
      <c r="AM6" s="37">
        <f t="shared" si="7"/>
        <v>3.2171800318767055E-2</v>
      </c>
      <c r="AN6" s="37">
        <f t="shared" si="7"/>
        <v>2.8186826984439056E-2</v>
      </c>
      <c r="AO6" s="37">
        <f t="shared" si="7"/>
        <v>2.5399654038325954E-2</v>
      </c>
      <c r="AP6" s="37">
        <f t="shared" si="7"/>
        <v>2.3307513030948187E-2</v>
      </c>
      <c r="AQ6" s="37">
        <f t="shared" si="7"/>
        <v>2.1661570543216685E-2</v>
      </c>
      <c r="AR6" s="37">
        <f t="shared" si="7"/>
        <v>2.0322445093177193E-2</v>
      </c>
      <c r="AS6" s="37">
        <f t="shared" si="7"/>
        <v>1.9205089319742203E-2</v>
      </c>
      <c r="AU6" s="29" t="s">
        <v>7</v>
      </c>
      <c r="AV6" s="37">
        <f>0-AJ$5*$AG6/SQRT(AV$3)</f>
        <v>-0.12907958189248386</v>
      </c>
      <c r="AW6" s="37">
        <f t="shared" ref="AW6:BE6" si="8">0-AK$5*$AG6/SQRT(AW$3)</f>
        <v>-5.1906838887310063E-2</v>
      </c>
      <c r="AX6" s="37">
        <f t="shared" si="8"/>
        <v>-3.8592496979584182E-2</v>
      </c>
      <c r="AY6" s="37">
        <f t="shared" si="8"/>
        <v>-3.2171800318767055E-2</v>
      </c>
      <c r="AZ6" s="37">
        <f t="shared" si="8"/>
        <v>-2.8186826984439056E-2</v>
      </c>
      <c r="BA6" s="37">
        <f t="shared" si="8"/>
        <v>-2.5399654038325954E-2</v>
      </c>
      <c r="BB6" s="37">
        <f t="shared" si="8"/>
        <v>-2.3307513030948187E-2</v>
      </c>
      <c r="BC6" s="37">
        <f t="shared" si="8"/>
        <v>-2.1661570543216685E-2</v>
      </c>
      <c r="BD6" s="37">
        <f t="shared" si="8"/>
        <v>-2.0322445093177193E-2</v>
      </c>
      <c r="BE6" s="37">
        <f t="shared" si="8"/>
        <v>-1.9205089319742203E-2</v>
      </c>
    </row>
    <row r="7" spans="2:57" s="29" customFormat="1" x14ac:dyDescent="0.3">
      <c r="B7" s="67" t="s">
        <v>13</v>
      </c>
      <c r="C7" s="70">
        <f>'INPUTS &amp; Notes '!C7</f>
        <v>0.03</v>
      </c>
      <c r="D7" s="67"/>
      <c r="E7" s="71">
        <f>'INPUTS &amp; Notes '!E7</f>
        <v>0.02</v>
      </c>
      <c r="F7" s="67">
        <f t="shared" ref="F7:F14" si="9">$C$6</f>
        <v>0.75</v>
      </c>
      <c r="G7" s="67">
        <f t="shared" ref="G7:G14" si="10">$C$7</f>
        <v>0.03</v>
      </c>
      <c r="H7" s="72">
        <f t="shared" ref="H7:H12" si="11">F7*(1+E7)</f>
        <v>0.76500000000000001</v>
      </c>
      <c r="I7" s="72">
        <f t="shared" ref="I7:I14" si="12">H7*$C$10</f>
        <v>3.0600000000000002E-2</v>
      </c>
      <c r="J7" s="35">
        <f t="shared" ref="J7:J14" si="13">I7/H7</f>
        <v>0.04</v>
      </c>
      <c r="K7" s="72"/>
      <c r="L7" s="72"/>
      <c r="M7" s="72"/>
      <c r="N7" s="72"/>
      <c r="O7" s="72"/>
      <c r="P7" s="34"/>
      <c r="Q7" s="34"/>
      <c r="R7" s="34"/>
      <c r="S7" s="34"/>
      <c r="T7" s="34"/>
      <c r="U7" s="34"/>
      <c r="V7" s="34"/>
      <c r="W7" s="34"/>
      <c r="X7" s="34"/>
      <c r="Y7" s="34"/>
      <c r="Z7" s="34"/>
      <c r="AA7" s="34"/>
      <c r="AB7" s="34"/>
      <c r="AC7" s="34"/>
      <c r="AD7" s="34"/>
      <c r="AE7" s="36">
        <f t="shared" ref="AE7:AE14" si="14">E7</f>
        <v>0.02</v>
      </c>
      <c r="AF7" s="34">
        <f t="shared" si="6"/>
        <v>1.4999999999999999E-2</v>
      </c>
      <c r="AG7" s="34">
        <f t="shared" ref="AG7:AG14" si="15">SQRT(G7^2+I7^2)</f>
        <v>4.2852771205605829E-2</v>
      </c>
      <c r="AJ7" s="37">
        <f t="shared" si="7"/>
        <v>0.13037676763312364</v>
      </c>
      <c r="AK7" s="37">
        <f t="shared" si="7"/>
        <v>5.242847685870039E-2</v>
      </c>
      <c r="AL7" s="37">
        <f t="shared" si="7"/>
        <v>3.8980332422212903E-2</v>
      </c>
      <c r="AM7" s="37">
        <f t="shared" si="7"/>
        <v>3.2495110946306714E-2</v>
      </c>
      <c r="AN7" s="37">
        <f t="shared" si="7"/>
        <v>2.8470090607562278E-2</v>
      </c>
      <c r="AO7" s="37">
        <f t="shared" si="7"/>
        <v>2.5654907956510667E-2</v>
      </c>
      <c r="AP7" s="37">
        <f t="shared" si="7"/>
        <v>2.3541741970260259E-2</v>
      </c>
      <c r="AQ7" s="37">
        <f t="shared" si="7"/>
        <v>2.1879258577346891E-2</v>
      </c>
      <c r="AR7" s="37">
        <f t="shared" si="7"/>
        <v>2.0526675581092491E-2</v>
      </c>
      <c r="AS7" s="37">
        <f t="shared" si="7"/>
        <v>1.9398090936636456E-2</v>
      </c>
      <c r="AV7" s="37">
        <f t="shared" ref="AV7:AV14" si="16">0-AJ$5*$AG7/SQRT(AV$3)</f>
        <v>-0.13037676763312364</v>
      </c>
      <c r="AW7" s="37">
        <f t="shared" ref="AW7:AW14" si="17">0-AK$5*$AG7/SQRT(AW$3)</f>
        <v>-5.242847685870039E-2</v>
      </c>
      <c r="AX7" s="37">
        <f t="shared" ref="AX7:AX14" si="18">0-AL$5*$AG7/SQRT(AX$3)</f>
        <v>-3.8980332422212903E-2</v>
      </c>
      <c r="AY7" s="37">
        <f t="shared" ref="AY7:AY14" si="19">0-AM$5*$AG7/SQRT(AY$3)</f>
        <v>-3.2495110946306714E-2</v>
      </c>
      <c r="AZ7" s="37">
        <f t="shared" ref="AZ7:AZ14" si="20">0-AN$5*$AG7/SQRT(AZ$3)</f>
        <v>-2.8470090607562278E-2</v>
      </c>
      <c r="BA7" s="37">
        <f t="shared" ref="BA7:BA14" si="21">0-AO$5*$AG7/SQRT(BA$3)</f>
        <v>-2.5654907956510667E-2</v>
      </c>
      <c r="BB7" s="37">
        <f t="shared" ref="BB7:BB14" si="22">0-AP$5*$AG7/SQRT(BB$3)</f>
        <v>-2.3541741970260259E-2</v>
      </c>
      <c r="BC7" s="37">
        <f t="shared" ref="BC7:BC14" si="23">0-AQ$5*$AG7/SQRT(BC$3)</f>
        <v>-2.1879258577346891E-2</v>
      </c>
      <c r="BD7" s="37">
        <f t="shared" ref="BD7:BD14" si="24">0-AR$5*$AG7/SQRT(BD$3)</f>
        <v>-2.0526675581092491E-2</v>
      </c>
      <c r="BE7" s="37">
        <f t="shared" ref="BE7:BE14" si="25">0-AS$5*$AG7/SQRT(BE$3)</f>
        <v>-1.9398090936636456E-2</v>
      </c>
    </row>
    <row r="8" spans="2:57" s="29" customFormat="1" x14ac:dyDescent="0.3">
      <c r="B8" s="67" t="s">
        <v>27</v>
      </c>
      <c r="C8" s="70">
        <f>'INPUTS &amp; Notes '!C8</f>
        <v>0.95</v>
      </c>
      <c r="D8" s="67"/>
      <c r="E8" s="71">
        <f>'INPUTS &amp; Notes '!E8</f>
        <v>0.04</v>
      </c>
      <c r="F8" s="67">
        <f t="shared" si="9"/>
        <v>0.75</v>
      </c>
      <c r="G8" s="67">
        <f t="shared" si="10"/>
        <v>0.03</v>
      </c>
      <c r="H8" s="72">
        <f t="shared" si="11"/>
        <v>0.78</v>
      </c>
      <c r="I8" s="72">
        <f t="shared" si="12"/>
        <v>3.1200000000000002E-2</v>
      </c>
      <c r="J8" s="35">
        <f t="shared" si="13"/>
        <v>0.04</v>
      </c>
      <c r="K8" s="72"/>
      <c r="L8" s="72"/>
      <c r="M8" s="72"/>
      <c r="N8" s="72"/>
      <c r="O8" s="72"/>
      <c r="P8" s="34"/>
      <c r="Q8" s="34"/>
      <c r="R8" s="34"/>
      <c r="S8" s="34"/>
      <c r="T8" s="34"/>
      <c r="U8" s="34"/>
      <c r="V8" s="34"/>
      <c r="W8" s="34"/>
      <c r="X8" s="34"/>
      <c r="Y8" s="34"/>
      <c r="Z8" s="34"/>
      <c r="AA8" s="34"/>
      <c r="AB8" s="34"/>
      <c r="AC8" s="34"/>
      <c r="AD8" s="34"/>
      <c r="AE8" s="36">
        <f t="shared" si="14"/>
        <v>0.04</v>
      </c>
      <c r="AF8" s="34">
        <f t="shared" si="6"/>
        <v>0.03</v>
      </c>
      <c r="AG8" s="34">
        <f t="shared" si="15"/>
        <v>4.328325311249144E-2</v>
      </c>
      <c r="AJ8" s="37">
        <f t="shared" si="7"/>
        <v>0.1316864808200493</v>
      </c>
      <c r="AK8" s="37">
        <f t="shared" si="7"/>
        <v>5.2955152498531333E-2</v>
      </c>
      <c r="AL8" s="37">
        <f t="shared" si="7"/>
        <v>3.9371913348254718E-2</v>
      </c>
      <c r="AM8" s="37">
        <f t="shared" si="7"/>
        <v>3.2821543915075732E-2</v>
      </c>
      <c r="AN8" s="37">
        <f t="shared" si="7"/>
        <v>2.8756089821828874E-2</v>
      </c>
      <c r="AO8" s="37">
        <f t="shared" si="7"/>
        <v>2.5912626964812484E-2</v>
      </c>
      <c r="AP8" s="37">
        <f t="shared" si="7"/>
        <v>2.3778232952982072E-2</v>
      </c>
      <c r="AQ8" s="37">
        <f t="shared" si="7"/>
        <v>2.2099048912689021E-2</v>
      </c>
      <c r="AR8" s="37">
        <f t="shared" si="7"/>
        <v>2.0732878405263992E-2</v>
      </c>
      <c r="AS8" s="37">
        <f t="shared" si="7"/>
        <v>1.9592956448047101E-2</v>
      </c>
      <c r="AV8" s="37">
        <f t="shared" si="16"/>
        <v>-0.1316864808200493</v>
      </c>
      <c r="AW8" s="37">
        <f t="shared" si="17"/>
        <v>-5.2955152498531333E-2</v>
      </c>
      <c r="AX8" s="37">
        <f t="shared" si="18"/>
        <v>-3.9371913348254718E-2</v>
      </c>
      <c r="AY8" s="37">
        <f t="shared" si="19"/>
        <v>-3.2821543915075732E-2</v>
      </c>
      <c r="AZ8" s="37">
        <f t="shared" si="20"/>
        <v>-2.8756089821828874E-2</v>
      </c>
      <c r="BA8" s="37">
        <f t="shared" si="21"/>
        <v>-2.5912626964812484E-2</v>
      </c>
      <c r="BB8" s="37">
        <f t="shared" si="22"/>
        <v>-2.3778232952982072E-2</v>
      </c>
      <c r="BC8" s="37">
        <f t="shared" si="23"/>
        <v>-2.2099048912689021E-2</v>
      </c>
      <c r="BD8" s="37">
        <f t="shared" si="24"/>
        <v>-2.0732878405263992E-2</v>
      </c>
      <c r="BE8" s="37">
        <f t="shared" si="25"/>
        <v>-1.9592956448047101E-2</v>
      </c>
    </row>
    <row r="9" spans="2:57" s="29" customFormat="1" x14ac:dyDescent="0.3">
      <c r="B9" s="67"/>
      <c r="C9" s="67"/>
      <c r="D9" s="67"/>
      <c r="E9" s="71">
        <f>'INPUTS &amp; Notes '!E9</f>
        <v>0.06</v>
      </c>
      <c r="F9" s="67">
        <f t="shared" si="9"/>
        <v>0.75</v>
      </c>
      <c r="G9" s="67">
        <f t="shared" si="10"/>
        <v>0.03</v>
      </c>
      <c r="H9" s="72">
        <f t="shared" si="11"/>
        <v>0.79500000000000004</v>
      </c>
      <c r="I9" s="72">
        <f t="shared" si="12"/>
        <v>3.1800000000000002E-2</v>
      </c>
      <c r="J9" s="35">
        <f t="shared" si="13"/>
        <v>0.04</v>
      </c>
      <c r="K9" s="72"/>
      <c r="L9" s="72"/>
      <c r="M9" s="72"/>
      <c r="N9" s="72"/>
      <c r="O9" s="72"/>
      <c r="P9" s="34"/>
      <c r="Q9" s="34"/>
      <c r="R9" s="34"/>
      <c r="S9" s="34"/>
      <c r="T9" s="34"/>
      <c r="U9" s="34"/>
      <c r="V9" s="34"/>
      <c r="W9" s="34"/>
      <c r="X9" s="34"/>
      <c r="Y9" s="34"/>
      <c r="Z9" s="34"/>
      <c r="AA9" s="34"/>
      <c r="AB9" s="34"/>
      <c r="AC9" s="34"/>
      <c r="AD9" s="34"/>
      <c r="AE9" s="36">
        <f t="shared" si="14"/>
        <v>0.06</v>
      </c>
      <c r="AF9" s="34">
        <f t="shared" si="6"/>
        <v>4.4999999999999998E-2</v>
      </c>
      <c r="AG9" s="34">
        <f t="shared" si="15"/>
        <v>4.3717730956672488E-2</v>
      </c>
      <c r="AJ9" s="37">
        <f t="shared" si="7"/>
        <v>0.13300835138614989</v>
      </c>
      <c r="AK9" s="37">
        <f t="shared" si="7"/>
        <v>5.3486716991524595E-2</v>
      </c>
      <c r="AL9" s="37">
        <f t="shared" si="7"/>
        <v>3.9767129114231789E-2</v>
      </c>
      <c r="AM9" s="37">
        <f t="shared" si="7"/>
        <v>3.3151006989532127E-2</v>
      </c>
      <c r="AN9" s="37">
        <f t="shared" si="7"/>
        <v>2.9044743816490359E-2</v>
      </c>
      <c r="AO9" s="37">
        <f t="shared" si="7"/>
        <v>2.6172738243220306E-2</v>
      </c>
      <c r="AP9" s="37">
        <f t="shared" si="7"/>
        <v>2.4016919157205129E-2</v>
      </c>
      <c r="AQ9" s="37">
        <f t="shared" si="7"/>
        <v>2.2320879446200044E-2</v>
      </c>
      <c r="AR9" s="37">
        <f t="shared" si="7"/>
        <v>2.0940995301879307E-2</v>
      </c>
      <c r="AS9" s="37">
        <f t="shared" si="7"/>
        <v>1.9789630793585696E-2</v>
      </c>
      <c r="AV9" s="37">
        <f t="shared" si="16"/>
        <v>-0.13300835138614989</v>
      </c>
      <c r="AW9" s="37">
        <f t="shared" si="17"/>
        <v>-5.3486716991524595E-2</v>
      </c>
      <c r="AX9" s="37">
        <f t="shared" si="18"/>
        <v>-3.9767129114231789E-2</v>
      </c>
      <c r="AY9" s="37">
        <f t="shared" si="19"/>
        <v>-3.3151006989532127E-2</v>
      </c>
      <c r="AZ9" s="37">
        <f t="shared" si="20"/>
        <v>-2.9044743816490359E-2</v>
      </c>
      <c r="BA9" s="37">
        <f t="shared" si="21"/>
        <v>-2.6172738243220306E-2</v>
      </c>
      <c r="BB9" s="37">
        <f t="shared" si="22"/>
        <v>-2.4016919157205129E-2</v>
      </c>
      <c r="BC9" s="37">
        <f t="shared" si="23"/>
        <v>-2.2320879446200044E-2</v>
      </c>
      <c r="BD9" s="37">
        <f t="shared" si="24"/>
        <v>-2.0940995301879307E-2</v>
      </c>
      <c r="BE9" s="37">
        <f t="shared" si="25"/>
        <v>-1.9789630793585696E-2</v>
      </c>
    </row>
    <row r="10" spans="2:57" s="29" customFormat="1" x14ac:dyDescent="0.3">
      <c r="B10" s="73" t="s">
        <v>14</v>
      </c>
      <c r="C10" s="74">
        <f>$C$7/$C$6</f>
        <v>0.04</v>
      </c>
      <c r="D10" s="67"/>
      <c r="E10" s="71">
        <f>'INPUTS &amp; Notes '!E10</f>
        <v>0.08</v>
      </c>
      <c r="F10" s="67">
        <f t="shared" si="9"/>
        <v>0.75</v>
      </c>
      <c r="G10" s="67">
        <f t="shared" si="10"/>
        <v>0.03</v>
      </c>
      <c r="H10" s="72">
        <f t="shared" si="11"/>
        <v>0.81</v>
      </c>
      <c r="I10" s="72">
        <f t="shared" si="12"/>
        <v>3.2400000000000005E-2</v>
      </c>
      <c r="J10" s="35">
        <f t="shared" si="13"/>
        <v>0.04</v>
      </c>
      <c r="K10" s="72"/>
      <c r="L10" s="72"/>
      <c r="M10" s="72"/>
      <c r="N10" s="72"/>
      <c r="O10" s="72"/>
      <c r="P10" s="34"/>
      <c r="Q10" s="34"/>
      <c r="R10" s="34"/>
      <c r="S10" s="34"/>
      <c r="T10" s="34"/>
      <c r="U10" s="34"/>
      <c r="V10" s="34"/>
      <c r="W10" s="34"/>
      <c r="X10" s="34"/>
      <c r="Y10" s="34"/>
      <c r="Z10" s="34"/>
      <c r="AA10" s="34"/>
      <c r="AB10" s="34"/>
      <c r="AC10" s="34"/>
      <c r="AD10" s="34"/>
      <c r="AE10" s="36">
        <f t="shared" si="14"/>
        <v>0.08</v>
      </c>
      <c r="AF10" s="34">
        <f t="shared" si="6"/>
        <v>0.06</v>
      </c>
      <c r="AG10" s="34">
        <f t="shared" si="15"/>
        <v>4.4156086783137843E-2</v>
      </c>
      <c r="AJ10" s="37">
        <f t="shared" si="7"/>
        <v>0.13434202046098029</v>
      </c>
      <c r="AK10" s="37">
        <f t="shared" si="7"/>
        <v>5.4023026024922857E-2</v>
      </c>
      <c r="AL10" s="37">
        <f t="shared" si="7"/>
        <v>4.0165872424269999E-2</v>
      </c>
      <c r="AM10" s="37">
        <f t="shared" si="7"/>
        <v>3.3483410724791336E-2</v>
      </c>
      <c r="AN10" s="37">
        <f t="shared" si="7"/>
        <v>2.9335974225789742E-2</v>
      </c>
      <c r="AO10" s="37">
        <f t="shared" si="7"/>
        <v>2.6435171174948598E-2</v>
      </c>
      <c r="AP10" s="37">
        <f t="shared" si="7"/>
        <v>2.4257735782769303E-2</v>
      </c>
      <c r="AQ10" s="37">
        <f t="shared" si="7"/>
        <v>2.2544689953812386E-2</v>
      </c>
      <c r="AR10" s="37">
        <f t="shared" si="7"/>
        <v>2.1150969769942622E-2</v>
      </c>
      <c r="AS10" s="37">
        <f t="shared" si="7"/>
        <v>1.9988060578758307E-2</v>
      </c>
      <c r="AV10" s="37">
        <f t="shared" si="16"/>
        <v>-0.13434202046098029</v>
      </c>
      <c r="AW10" s="37">
        <f t="shared" si="17"/>
        <v>-5.4023026024922857E-2</v>
      </c>
      <c r="AX10" s="37">
        <f t="shared" si="18"/>
        <v>-4.0165872424269999E-2</v>
      </c>
      <c r="AY10" s="37">
        <f t="shared" si="19"/>
        <v>-3.3483410724791336E-2</v>
      </c>
      <c r="AZ10" s="37">
        <f t="shared" si="20"/>
        <v>-2.9335974225789742E-2</v>
      </c>
      <c r="BA10" s="37">
        <f t="shared" si="21"/>
        <v>-2.6435171174948598E-2</v>
      </c>
      <c r="BB10" s="37">
        <f t="shared" si="22"/>
        <v>-2.4257735782769303E-2</v>
      </c>
      <c r="BC10" s="37">
        <f t="shared" si="23"/>
        <v>-2.2544689953812386E-2</v>
      </c>
      <c r="BD10" s="37">
        <f t="shared" si="24"/>
        <v>-2.1150969769942622E-2</v>
      </c>
      <c r="BE10" s="37">
        <f t="shared" si="25"/>
        <v>-1.9988060578758307E-2</v>
      </c>
    </row>
    <row r="11" spans="2:57" s="29" customFormat="1" x14ac:dyDescent="0.3">
      <c r="B11" s="67"/>
      <c r="C11" s="67"/>
      <c r="D11" s="67"/>
      <c r="E11" s="71">
        <f>'INPUTS &amp; Notes '!E11</f>
        <v>0.1</v>
      </c>
      <c r="F11" s="67">
        <f t="shared" si="9"/>
        <v>0.75</v>
      </c>
      <c r="G11" s="67">
        <f t="shared" si="10"/>
        <v>0.03</v>
      </c>
      <c r="H11" s="72">
        <f t="shared" si="11"/>
        <v>0.82500000000000007</v>
      </c>
      <c r="I11" s="72">
        <f t="shared" si="12"/>
        <v>3.3000000000000002E-2</v>
      </c>
      <c r="J11" s="35">
        <f t="shared" si="13"/>
        <v>0.04</v>
      </c>
      <c r="K11" s="72"/>
      <c r="L11" s="72"/>
      <c r="M11" s="72"/>
      <c r="N11" s="72"/>
      <c r="O11" s="72"/>
      <c r="P11" s="34"/>
      <c r="Q11" s="34"/>
      <c r="R11" s="34"/>
      <c r="S11" s="34"/>
      <c r="T11" s="34"/>
      <c r="U11" s="34"/>
      <c r="V11" s="34"/>
      <c r="W11" s="34"/>
      <c r="X11" s="34"/>
      <c r="Y11" s="34"/>
      <c r="Z11" s="34"/>
      <c r="AA11" s="34"/>
      <c r="AB11" s="34"/>
      <c r="AC11" s="34"/>
      <c r="AD11" s="34"/>
      <c r="AE11" s="36">
        <f t="shared" si="14"/>
        <v>0.1</v>
      </c>
      <c r="AF11" s="34">
        <f t="shared" si="6"/>
        <v>7.5000000000000011E-2</v>
      </c>
      <c r="AG11" s="34">
        <f t="shared" si="15"/>
        <v>4.4598206241955519E-2</v>
      </c>
      <c r="AJ11" s="37">
        <f t="shared" si="7"/>
        <v>0.13568714014231409</v>
      </c>
      <c r="AK11" s="37">
        <f t="shared" si="7"/>
        <v>5.4563939696624243E-2</v>
      </c>
      <c r="AL11" s="37">
        <f t="shared" si="7"/>
        <v>4.0568039261797355E-2</v>
      </c>
      <c r="AM11" s="37">
        <f t="shared" si="7"/>
        <v>3.3818668409688085E-2</v>
      </c>
      <c r="AN11" s="37">
        <f t="shared" si="7"/>
        <v>2.9629705079076054E-2</v>
      </c>
      <c r="AO11" s="37">
        <f t="shared" si="7"/>
        <v>2.6699857301484702E-2</v>
      </c>
      <c r="AP11" s="37">
        <f t="shared" si="7"/>
        <v>2.4500620010012821E-2</v>
      </c>
      <c r="AQ11" s="37">
        <f t="shared" si="7"/>
        <v>2.2770422052096922E-2</v>
      </c>
      <c r="AR11" s="37">
        <f t="shared" si="7"/>
        <v>2.1362747035307703E-2</v>
      </c>
      <c r="AS11" s="37">
        <f t="shared" si="7"/>
        <v>2.0188194040976031E-2</v>
      </c>
      <c r="AV11" s="37">
        <f t="shared" si="16"/>
        <v>-0.13568714014231409</v>
      </c>
      <c r="AW11" s="37">
        <f t="shared" si="17"/>
        <v>-5.4563939696624243E-2</v>
      </c>
      <c r="AX11" s="37">
        <f t="shared" si="18"/>
        <v>-4.0568039261797355E-2</v>
      </c>
      <c r="AY11" s="37">
        <f t="shared" si="19"/>
        <v>-3.3818668409688085E-2</v>
      </c>
      <c r="AZ11" s="37">
        <f t="shared" si="20"/>
        <v>-2.9629705079076054E-2</v>
      </c>
      <c r="BA11" s="37">
        <f t="shared" si="21"/>
        <v>-2.6699857301484702E-2</v>
      </c>
      <c r="BB11" s="37">
        <f t="shared" si="22"/>
        <v>-2.4500620010012821E-2</v>
      </c>
      <c r="BC11" s="37">
        <f t="shared" si="23"/>
        <v>-2.2770422052096922E-2</v>
      </c>
      <c r="BD11" s="37">
        <f t="shared" si="24"/>
        <v>-2.1362747035307703E-2</v>
      </c>
      <c r="BE11" s="37">
        <f t="shared" si="25"/>
        <v>-2.0188194040976031E-2</v>
      </c>
    </row>
    <row r="12" spans="2:57" s="29" customFormat="1" x14ac:dyDescent="0.3">
      <c r="B12" s="67"/>
      <c r="C12" s="67"/>
      <c r="D12" s="67"/>
      <c r="E12" s="71">
        <f>'INPUTS &amp; Notes '!E12</f>
        <v>0.12</v>
      </c>
      <c r="F12" s="67">
        <f t="shared" si="9"/>
        <v>0.75</v>
      </c>
      <c r="G12" s="67">
        <f t="shared" si="10"/>
        <v>0.03</v>
      </c>
      <c r="H12" s="72">
        <f t="shared" si="11"/>
        <v>0.84000000000000008</v>
      </c>
      <c r="I12" s="72">
        <f t="shared" si="12"/>
        <v>3.3600000000000005E-2</v>
      </c>
      <c r="J12" s="35">
        <f t="shared" si="13"/>
        <v>0.04</v>
      </c>
      <c r="K12" s="72"/>
      <c r="L12" s="72"/>
      <c r="M12" s="72"/>
      <c r="N12" s="72"/>
      <c r="O12" s="72"/>
      <c r="P12" s="34"/>
      <c r="Q12" s="34"/>
      <c r="R12" s="34"/>
      <c r="S12" s="34"/>
      <c r="T12" s="34"/>
      <c r="U12" s="34"/>
      <c r="V12" s="34"/>
      <c r="W12" s="34"/>
      <c r="X12" s="34"/>
      <c r="Y12" s="34"/>
      <c r="Z12" s="34"/>
      <c r="AA12" s="34"/>
      <c r="AB12" s="34"/>
      <c r="AC12" s="34"/>
      <c r="AD12" s="34"/>
      <c r="AE12" s="36">
        <f t="shared" si="14"/>
        <v>0.12</v>
      </c>
      <c r="AF12" s="34">
        <f t="shared" si="6"/>
        <v>0.09</v>
      </c>
      <c r="AG12" s="34">
        <f t="shared" si="15"/>
        <v>4.5043978509896304E-2</v>
      </c>
      <c r="AJ12" s="37">
        <f t="shared" si="7"/>
        <v>0.13704337325768851</v>
      </c>
      <c r="AK12" s="37">
        <f t="shared" si="7"/>
        <v>5.5109322419292277E-2</v>
      </c>
      <c r="AL12" s="37">
        <f t="shared" si="7"/>
        <v>4.0973528818250185E-2</v>
      </c>
      <c r="AM12" s="37">
        <f t="shared" si="7"/>
        <v>3.4156696007343834E-2</v>
      </c>
      <c r="AN12" s="37">
        <f t="shared" si="7"/>
        <v>2.9925862748733427E-2</v>
      </c>
      <c r="AO12" s="37">
        <f t="shared" si="7"/>
        <v>2.696673027566682E-2</v>
      </c>
      <c r="AP12" s="37">
        <f t="shared" si="7"/>
        <v>2.474551095671516E-2</v>
      </c>
      <c r="AQ12" s="37">
        <f t="shared" si="7"/>
        <v>2.2998019158246522E-2</v>
      </c>
      <c r="AR12" s="37">
        <f t="shared" si="7"/>
        <v>2.1576274013135246E-2</v>
      </c>
      <c r="AS12" s="37">
        <f t="shared" si="7"/>
        <v>2.0389981014076495E-2</v>
      </c>
      <c r="AV12" s="37">
        <f t="shared" si="16"/>
        <v>-0.13704337325768851</v>
      </c>
      <c r="AW12" s="37">
        <f t="shared" si="17"/>
        <v>-5.5109322419292277E-2</v>
      </c>
      <c r="AX12" s="37">
        <f t="shared" si="18"/>
        <v>-4.0973528818250185E-2</v>
      </c>
      <c r="AY12" s="37">
        <f t="shared" si="19"/>
        <v>-3.4156696007343834E-2</v>
      </c>
      <c r="AZ12" s="37">
        <f t="shared" si="20"/>
        <v>-2.9925862748733427E-2</v>
      </c>
      <c r="BA12" s="37">
        <f t="shared" si="21"/>
        <v>-2.696673027566682E-2</v>
      </c>
      <c r="BB12" s="37">
        <f t="shared" si="22"/>
        <v>-2.474551095671516E-2</v>
      </c>
      <c r="BC12" s="37">
        <f t="shared" si="23"/>
        <v>-2.2998019158246522E-2</v>
      </c>
      <c r="BD12" s="37">
        <f t="shared" si="24"/>
        <v>-2.1576274013135246E-2</v>
      </c>
      <c r="BE12" s="37">
        <f t="shared" si="25"/>
        <v>-2.0389981014076495E-2</v>
      </c>
    </row>
    <row r="13" spans="2:57" s="29" customFormat="1" x14ac:dyDescent="0.3">
      <c r="B13" s="67"/>
      <c r="C13" s="67"/>
      <c r="D13" s="67"/>
      <c r="E13" s="71">
        <f>'INPUTS &amp; Notes '!E13</f>
        <v>0.14000000000000001</v>
      </c>
      <c r="F13" s="67">
        <f t="shared" si="9"/>
        <v>0.75</v>
      </c>
      <c r="G13" s="67">
        <f t="shared" si="10"/>
        <v>0.03</v>
      </c>
      <c r="H13" s="72">
        <f>F13*(1+E13)</f>
        <v>0.85500000000000009</v>
      </c>
      <c r="I13" s="72">
        <f t="shared" si="12"/>
        <v>3.4200000000000001E-2</v>
      </c>
      <c r="J13" s="35">
        <f t="shared" si="13"/>
        <v>3.9999999999999994E-2</v>
      </c>
      <c r="K13" s="72"/>
      <c r="L13" s="72"/>
      <c r="M13" s="72"/>
      <c r="N13" s="72"/>
      <c r="O13" s="72"/>
      <c r="P13" s="34"/>
      <c r="Q13" s="34"/>
      <c r="R13" s="34"/>
      <c r="S13" s="34"/>
      <c r="T13" s="34"/>
      <c r="U13" s="34"/>
      <c r="V13" s="34"/>
      <c r="W13" s="34"/>
      <c r="X13" s="34"/>
      <c r="Y13" s="34"/>
      <c r="Z13" s="34"/>
      <c r="AA13" s="34"/>
      <c r="AB13" s="34"/>
      <c r="AC13" s="34"/>
      <c r="AD13" s="34"/>
      <c r="AE13" s="36">
        <f t="shared" si="14"/>
        <v>0.14000000000000001</v>
      </c>
      <c r="AF13" s="34">
        <f t="shared" si="6"/>
        <v>0.10500000000000001</v>
      </c>
      <c r="AG13" s="34">
        <f t="shared" si="15"/>
        <v>4.5493296209441675E-2</v>
      </c>
      <c r="AJ13" s="37">
        <f t="shared" si="7"/>
        <v>0.13841039311799133</v>
      </c>
      <c r="AK13" s="37">
        <f t="shared" si="7"/>
        <v>5.5659042821265658E-2</v>
      </c>
      <c r="AL13" s="37">
        <f t="shared" si="7"/>
        <v>4.1382243419399972E-2</v>
      </c>
      <c r="AM13" s="37">
        <f t="shared" si="7"/>
        <v>3.4497412093750783E-2</v>
      </c>
      <c r="AN13" s="37">
        <f t="shared" si="7"/>
        <v>3.0224375896372398E-2</v>
      </c>
      <c r="AO13" s="37">
        <f t="shared" si="7"/>
        <v>2.7235725813196016E-2</v>
      </c>
      <c r="AP13" s="37">
        <f t="shared" si="7"/>
        <v>2.499234963360298E-2</v>
      </c>
      <c r="AQ13" s="37">
        <f t="shared" si="7"/>
        <v>2.322742644872406E-2</v>
      </c>
      <c r="AR13" s="37">
        <f t="shared" si="7"/>
        <v>2.179149926909732E-2</v>
      </c>
      <c r="AS13" s="37">
        <f t="shared" si="7"/>
        <v>2.0593372891661327E-2</v>
      </c>
      <c r="AV13" s="37">
        <f t="shared" si="16"/>
        <v>-0.13841039311799133</v>
      </c>
      <c r="AW13" s="37">
        <f t="shared" si="17"/>
        <v>-5.5659042821265658E-2</v>
      </c>
      <c r="AX13" s="37">
        <f t="shared" si="18"/>
        <v>-4.1382243419399972E-2</v>
      </c>
      <c r="AY13" s="37">
        <f t="shared" si="19"/>
        <v>-3.4497412093750783E-2</v>
      </c>
      <c r="AZ13" s="37">
        <f t="shared" si="20"/>
        <v>-3.0224375896372398E-2</v>
      </c>
      <c r="BA13" s="37">
        <f t="shared" si="21"/>
        <v>-2.7235725813196016E-2</v>
      </c>
      <c r="BB13" s="37">
        <f t="shared" si="22"/>
        <v>-2.499234963360298E-2</v>
      </c>
      <c r="BC13" s="37">
        <f t="shared" si="23"/>
        <v>-2.322742644872406E-2</v>
      </c>
      <c r="BD13" s="37">
        <f t="shared" si="24"/>
        <v>-2.179149926909732E-2</v>
      </c>
      <c r="BE13" s="37">
        <f t="shared" si="25"/>
        <v>-2.0593372891661327E-2</v>
      </c>
    </row>
    <row r="14" spans="2:57" s="29" customFormat="1" x14ac:dyDescent="0.3">
      <c r="B14" s="67"/>
      <c r="C14" s="67"/>
      <c r="D14" s="67"/>
      <c r="E14" s="71">
        <f>'INPUTS &amp; Notes '!E14</f>
        <v>0.16</v>
      </c>
      <c r="F14" s="67">
        <f t="shared" si="9"/>
        <v>0.75</v>
      </c>
      <c r="G14" s="67">
        <f t="shared" si="10"/>
        <v>0.03</v>
      </c>
      <c r="H14" s="72">
        <f>F14*(1+E14)</f>
        <v>0.86999999999999988</v>
      </c>
      <c r="I14" s="72">
        <f t="shared" si="12"/>
        <v>3.4799999999999998E-2</v>
      </c>
      <c r="J14" s="35">
        <f t="shared" si="13"/>
        <v>0.04</v>
      </c>
      <c r="K14" s="72"/>
      <c r="L14" s="72"/>
      <c r="M14" s="72"/>
      <c r="N14" s="72"/>
      <c r="O14" s="72"/>
      <c r="P14" s="34"/>
      <c r="Q14" s="34"/>
      <c r="R14" s="34"/>
      <c r="S14" s="34"/>
      <c r="T14" s="34"/>
      <c r="U14" s="34"/>
      <c r="V14" s="34"/>
      <c r="W14" s="34"/>
      <c r="X14" s="34"/>
      <c r="Y14" s="34"/>
      <c r="Z14" s="34"/>
      <c r="AA14" s="34"/>
      <c r="AB14" s="34"/>
      <c r="AC14" s="34"/>
      <c r="AD14" s="34"/>
      <c r="AE14" s="36">
        <f t="shared" si="14"/>
        <v>0.16</v>
      </c>
      <c r="AF14" s="34">
        <f t="shared" si="6"/>
        <v>0.12</v>
      </c>
      <c r="AG14" s="34">
        <f t="shared" si="15"/>
        <v>4.5946055325783948E-2</v>
      </c>
      <c r="AJ14" s="37">
        <f t="shared" si="7"/>
        <v>0.13978788326493927</v>
      </c>
      <c r="AK14" s="37">
        <f t="shared" si="7"/>
        <v>5.6212973645011578E-2</v>
      </c>
      <c r="AL14" s="37">
        <f t="shared" si="7"/>
        <v>4.1794088449853932E-2</v>
      </c>
      <c r="AM14" s="37">
        <f t="shared" si="7"/>
        <v>3.4840737794833314E-2</v>
      </c>
      <c r="AN14" s="37">
        <f t="shared" si="7"/>
        <v>3.0525175417687327E-2</v>
      </c>
      <c r="AO14" s="37">
        <f t="shared" si="7"/>
        <v>2.7506781642946246E-2</v>
      </c>
      <c r="AP14" s="37">
        <f t="shared" si="7"/>
        <v>2.5241078898753013E-2</v>
      </c>
      <c r="AQ14" s="37">
        <f t="shared" si="7"/>
        <v>2.3458590816885339E-2</v>
      </c>
      <c r="AR14" s="37">
        <f t="shared" si="7"/>
        <v>2.2008372979620015E-2</v>
      </c>
      <c r="AS14" s="37">
        <f t="shared" si="7"/>
        <v>2.0798322589524732E-2</v>
      </c>
      <c r="AV14" s="37">
        <f t="shared" si="16"/>
        <v>-0.13978788326493927</v>
      </c>
      <c r="AW14" s="37">
        <f t="shared" si="17"/>
        <v>-5.6212973645011578E-2</v>
      </c>
      <c r="AX14" s="37">
        <f t="shared" si="18"/>
        <v>-4.1794088449853932E-2</v>
      </c>
      <c r="AY14" s="37">
        <f t="shared" si="19"/>
        <v>-3.4840737794833314E-2</v>
      </c>
      <c r="AZ14" s="37">
        <f t="shared" si="20"/>
        <v>-3.0525175417687327E-2</v>
      </c>
      <c r="BA14" s="37">
        <f t="shared" si="21"/>
        <v>-2.7506781642946246E-2</v>
      </c>
      <c r="BB14" s="37">
        <f t="shared" si="22"/>
        <v>-2.5241078898753013E-2</v>
      </c>
      <c r="BC14" s="37">
        <f t="shared" si="23"/>
        <v>-2.3458590816885339E-2</v>
      </c>
      <c r="BD14" s="37">
        <f t="shared" si="24"/>
        <v>-2.2008372979620015E-2</v>
      </c>
      <c r="BE14" s="37">
        <f t="shared" si="25"/>
        <v>-2.0798322589524732E-2</v>
      </c>
    </row>
    <row r="15" spans="2:57" s="29" customFormat="1" x14ac:dyDescent="0.3">
      <c r="B15" s="67"/>
      <c r="C15" s="67"/>
      <c r="D15" s="67"/>
      <c r="E15" s="67"/>
      <c r="F15" s="67"/>
      <c r="G15" s="67"/>
      <c r="H15" s="72"/>
      <c r="I15" s="72"/>
      <c r="J15" s="72"/>
      <c r="K15" s="72"/>
      <c r="L15" s="72"/>
      <c r="M15" s="72"/>
      <c r="N15" s="72"/>
      <c r="O15" s="72"/>
      <c r="P15" s="34"/>
      <c r="Q15" s="34"/>
      <c r="R15" s="34"/>
      <c r="S15" s="34"/>
      <c r="T15" s="34"/>
      <c r="U15" s="34"/>
      <c r="V15" s="34"/>
      <c r="W15" s="34"/>
      <c r="X15" s="34"/>
      <c r="Y15" s="34"/>
      <c r="Z15" s="34"/>
      <c r="AA15" s="34"/>
      <c r="AB15" s="34"/>
      <c r="AC15" s="34"/>
      <c r="AD15" s="34"/>
      <c r="AE15" s="38"/>
      <c r="AF15" s="38"/>
      <c r="AG15" s="38"/>
      <c r="AJ15" s="39"/>
      <c r="AK15" s="39"/>
      <c r="AL15" s="39"/>
      <c r="AM15" s="39"/>
      <c r="AN15" s="39"/>
      <c r="AO15" s="39"/>
      <c r="AP15" s="39"/>
      <c r="AQ15" s="39"/>
      <c r="AR15" s="39"/>
      <c r="AS15" s="39"/>
      <c r="AV15" s="37"/>
      <c r="AW15" s="37"/>
      <c r="AX15" s="37"/>
      <c r="AY15" s="37"/>
      <c r="AZ15" s="37"/>
      <c r="BA15" s="37"/>
      <c r="BB15" s="37"/>
      <c r="BC15" s="37"/>
      <c r="BD15" s="37"/>
      <c r="BE15" s="37"/>
    </row>
    <row r="16" spans="2:57" s="29" customFormat="1" x14ac:dyDescent="0.3">
      <c r="B16" s="67"/>
      <c r="C16" s="67"/>
      <c r="D16" s="67"/>
      <c r="E16" s="81" t="s">
        <v>22</v>
      </c>
      <c r="F16" s="67"/>
      <c r="G16" s="67"/>
      <c r="H16" s="72"/>
      <c r="I16" s="72"/>
      <c r="J16" s="72"/>
      <c r="K16" s="72"/>
      <c r="L16" s="72"/>
      <c r="M16" s="72"/>
      <c r="N16" s="72"/>
      <c r="O16" s="72"/>
      <c r="P16" s="34"/>
      <c r="Q16" s="34"/>
      <c r="R16" s="34"/>
      <c r="S16" s="34"/>
      <c r="T16" s="34"/>
      <c r="U16" s="34"/>
      <c r="V16" s="34"/>
      <c r="W16" s="34"/>
      <c r="X16" s="34"/>
      <c r="Y16" s="34"/>
      <c r="Z16" s="34"/>
      <c r="AA16" s="34"/>
      <c r="AB16" s="34"/>
      <c r="AC16" s="34"/>
      <c r="AD16" s="34"/>
      <c r="AI16" s="29" t="s">
        <v>4</v>
      </c>
      <c r="AJ16" s="37">
        <f>(AJ6-$AF6)/($AG6/SQRT(AJ$3))</f>
        <v>4.3026527297494619</v>
      </c>
      <c r="AK16" s="37">
        <f t="shared" ref="AK16:AS16" si="26">(AK6-$AF6)/($AG6/SQRT(AK$3))</f>
        <v>2.4469118511449688</v>
      </c>
      <c r="AL16" s="37">
        <f t="shared" si="26"/>
        <v>2.2281388519862744</v>
      </c>
      <c r="AM16" s="37">
        <f t="shared" si="26"/>
        <v>2.1447866879178039</v>
      </c>
      <c r="AN16" s="37">
        <f t="shared" si="26"/>
        <v>2.1009220402410378</v>
      </c>
      <c r="AO16" s="37">
        <f t="shared" si="26"/>
        <v>2.0738730679040245</v>
      </c>
      <c r="AP16" s="37">
        <f t="shared" si="26"/>
        <v>2.0555294386428731</v>
      </c>
      <c r="AQ16" s="37">
        <f t="shared" si="26"/>
        <v>2.0422724563012378</v>
      </c>
      <c r="AR16" s="37">
        <f t="shared" si="26"/>
        <v>2.0322445093177191</v>
      </c>
      <c r="AS16" s="37">
        <f t="shared" si="26"/>
        <v>2.0243941639119702</v>
      </c>
      <c r="AU16" s="29" t="s">
        <v>4</v>
      </c>
      <c r="AV16" s="37">
        <f>(-$AF6+AV6)/($AG6/SQRT(AV$3))</f>
        <v>-4.3026527297494619</v>
      </c>
      <c r="AW16" s="37">
        <f t="shared" ref="AW16:BE16" si="27">(-$AF6+AW6)/($AG6/SQRT(AW$3))</f>
        <v>-2.4469118511449688</v>
      </c>
      <c r="AX16" s="37">
        <f t="shared" si="27"/>
        <v>-2.2281388519862744</v>
      </c>
      <c r="AY16" s="37">
        <f t="shared" si="27"/>
        <v>-2.1447866879178039</v>
      </c>
      <c r="AZ16" s="37">
        <f t="shared" si="27"/>
        <v>-2.1009220402410378</v>
      </c>
      <c r="BA16" s="37">
        <f t="shared" si="27"/>
        <v>-2.0738730679040245</v>
      </c>
      <c r="BB16" s="37">
        <f t="shared" si="27"/>
        <v>-2.0555294386428731</v>
      </c>
      <c r="BC16" s="37">
        <f t="shared" si="27"/>
        <v>-2.0422724563012378</v>
      </c>
      <c r="BD16" s="37">
        <f t="shared" si="27"/>
        <v>-2.0322445093177191</v>
      </c>
      <c r="BE16" s="37">
        <f t="shared" si="27"/>
        <v>-2.0243941639119702</v>
      </c>
    </row>
    <row r="17" spans="2:57" s="29" customFormat="1" x14ac:dyDescent="0.3">
      <c r="B17" s="67"/>
      <c r="C17" s="67"/>
      <c r="D17" s="67"/>
      <c r="E17" s="67"/>
      <c r="F17" s="214" t="s">
        <v>20</v>
      </c>
      <c r="G17" s="214"/>
      <c r="H17" s="214"/>
      <c r="I17" s="214"/>
      <c r="J17" s="214"/>
      <c r="K17" s="214"/>
      <c r="L17" s="214"/>
      <c r="M17" s="214"/>
      <c r="N17" s="214"/>
      <c r="O17" s="214"/>
      <c r="P17" s="38"/>
      <c r="Q17" s="38"/>
      <c r="R17" s="38"/>
      <c r="S17" s="38"/>
      <c r="T17" s="38"/>
      <c r="U17" s="38"/>
      <c r="V17" s="38"/>
      <c r="W17" s="38"/>
      <c r="X17" s="38"/>
      <c r="Y17" s="38"/>
      <c r="Z17" s="38"/>
      <c r="AA17" s="38"/>
      <c r="AB17" s="38"/>
      <c r="AC17" s="38"/>
      <c r="AD17" s="38"/>
      <c r="AE17" s="36"/>
      <c r="AF17" s="36"/>
      <c r="AG17" s="36"/>
      <c r="AJ17" s="37">
        <f t="shared" ref="AJ17:AS17" si="28">(AJ7-$AF7)/($AG7/SQRT(AJ$3))</f>
        <v>3.8076274877688117</v>
      </c>
      <c r="AK17" s="37">
        <f t="shared" si="28"/>
        <v>1.7468404402189115</v>
      </c>
      <c r="AL17" s="37">
        <f t="shared" si="28"/>
        <v>1.370729981846712</v>
      </c>
      <c r="AM17" s="37">
        <f t="shared" si="28"/>
        <v>1.154736203956505</v>
      </c>
      <c r="AN17" s="37">
        <f t="shared" si="28"/>
        <v>0.99401194859402342</v>
      </c>
      <c r="AO17" s="37">
        <f t="shared" si="28"/>
        <v>0.86131381525366413</v>
      </c>
      <c r="AP17" s="37">
        <f t="shared" si="28"/>
        <v>0.74581575566250391</v>
      </c>
      <c r="AQ17" s="37">
        <f t="shared" si="28"/>
        <v>0.64212963444912285</v>
      </c>
      <c r="AR17" s="37">
        <f t="shared" si="28"/>
        <v>0.54716878337577124</v>
      </c>
      <c r="AS17" s="37">
        <f t="shared" si="28"/>
        <v>0.45898689997711678</v>
      </c>
      <c r="AV17" s="37">
        <f t="shared" ref="AV17:BE17" si="29">(-$AF7+AV7)/($AG7/SQRT(AV$3))</f>
        <v>-4.7976779717301099</v>
      </c>
      <c r="AW17" s="37">
        <f t="shared" si="29"/>
        <v>-3.1469832620710263</v>
      </c>
      <c r="AX17" s="37">
        <f t="shared" si="29"/>
        <v>-3.0855477221258365</v>
      </c>
      <c r="AY17" s="37">
        <f t="shared" si="29"/>
        <v>-3.1348371718791022</v>
      </c>
      <c r="AZ17" s="37">
        <f t="shared" si="29"/>
        <v>-3.2078321318880527</v>
      </c>
      <c r="BA17" s="37">
        <f t="shared" si="29"/>
        <v>-3.2864323205543862</v>
      </c>
      <c r="BB17" s="37">
        <f t="shared" si="29"/>
        <v>-3.3652431216232417</v>
      </c>
      <c r="BC17" s="37">
        <f t="shared" si="29"/>
        <v>-3.4424152781533524</v>
      </c>
      <c r="BD17" s="37">
        <f t="shared" si="29"/>
        <v>-3.5173202352596662</v>
      </c>
      <c r="BE17" s="37">
        <f t="shared" si="29"/>
        <v>-3.5898014278468238</v>
      </c>
    </row>
    <row r="18" spans="2:57" s="29" customFormat="1" x14ac:dyDescent="0.3">
      <c r="B18" s="67"/>
      <c r="C18" s="67"/>
      <c r="D18" s="67"/>
      <c r="E18" s="75" t="s">
        <v>21</v>
      </c>
      <c r="F18" s="70">
        <f>'INPUTS &amp; Notes '!G6</f>
        <v>2</v>
      </c>
      <c r="G18" s="70">
        <f>'INPUTS &amp; Notes '!G7</f>
        <v>4</v>
      </c>
      <c r="H18" s="70">
        <f>'INPUTS &amp; Notes '!G8</f>
        <v>6</v>
      </c>
      <c r="I18" s="70">
        <f>'INPUTS &amp; Notes '!G9</f>
        <v>8</v>
      </c>
      <c r="J18" s="70">
        <f>'INPUTS &amp; Notes '!G10</f>
        <v>10</v>
      </c>
      <c r="K18" s="70">
        <f>'INPUTS &amp; Notes '!G11</f>
        <v>12</v>
      </c>
      <c r="L18" s="70">
        <f>'INPUTS &amp; Notes '!G12</f>
        <v>14</v>
      </c>
      <c r="M18" s="70">
        <f>'INPUTS &amp; Notes '!G13</f>
        <v>16</v>
      </c>
      <c r="N18" s="70">
        <f>'INPUTS &amp; Notes '!G14</f>
        <v>18</v>
      </c>
      <c r="O18" s="70">
        <f>'INPUTS &amp; Notes '!G15</f>
        <v>20</v>
      </c>
      <c r="AE18" s="36"/>
      <c r="AF18" s="36"/>
      <c r="AG18" s="36"/>
      <c r="AJ18" s="37">
        <f t="shared" ref="AJ18:AS18" si="30">(AJ8-$AF8)/($AG8/SQRT(AJ$3))</f>
        <v>3.3224489830271828</v>
      </c>
      <c r="AK18" s="37">
        <f t="shared" si="30"/>
        <v>1.0606944186413998</v>
      </c>
      <c r="AL18" s="37">
        <f t="shared" si="30"/>
        <v>0.53037616089391215</v>
      </c>
      <c r="AM18" s="37">
        <f t="shared" si="30"/>
        <v>0.18437919447324544</v>
      </c>
      <c r="AN18" s="37">
        <f t="shared" si="30"/>
        <v>-9.0880169229964641E-2</v>
      </c>
      <c r="AO18" s="37">
        <f t="shared" si="30"/>
        <v>-0.32712595552983742</v>
      </c>
      <c r="AP18" s="37">
        <f t="shared" si="30"/>
        <v>-0.53784590935802024</v>
      </c>
      <c r="AQ18" s="37">
        <f t="shared" si="30"/>
        <v>-0.73016240870590043</v>
      </c>
      <c r="AR18" s="37">
        <f t="shared" si="30"/>
        <v>-0.90836673084911745</v>
      </c>
      <c r="AS18" s="37">
        <f t="shared" si="30"/>
        <v>-1.0752822467612368</v>
      </c>
      <c r="AV18" s="37">
        <f t="shared" ref="AV18:BE18" si="31">(-$AF8+AV8)/($AG8/SQRT(AV$3))</f>
        <v>-5.2828564764717409</v>
      </c>
      <c r="AW18" s="37">
        <f t="shared" si="31"/>
        <v>-3.833129283648538</v>
      </c>
      <c r="AX18" s="37">
        <f t="shared" si="31"/>
        <v>-3.9259015430786368</v>
      </c>
      <c r="AY18" s="37">
        <f t="shared" si="31"/>
        <v>-4.1051941813623616</v>
      </c>
      <c r="AZ18" s="37">
        <f t="shared" si="31"/>
        <v>-4.2927242497120401</v>
      </c>
      <c r="BA18" s="37">
        <f t="shared" si="31"/>
        <v>-4.474872091337887</v>
      </c>
      <c r="BB18" s="37">
        <f t="shared" si="31"/>
        <v>-4.6489047866437661</v>
      </c>
      <c r="BC18" s="37">
        <f t="shared" si="31"/>
        <v>-4.8147073213083758</v>
      </c>
      <c r="BD18" s="37">
        <f t="shared" si="31"/>
        <v>-4.9728557494845562</v>
      </c>
      <c r="BE18" s="37">
        <f t="shared" si="31"/>
        <v>-5.1240705745851773</v>
      </c>
    </row>
    <row r="19" spans="2:57" s="29" customFormat="1" x14ac:dyDescent="0.3">
      <c r="B19" s="67"/>
      <c r="C19" s="67"/>
      <c r="D19" s="67"/>
      <c r="E19" s="76">
        <f t="shared" ref="E19:E25" si="32">E6</f>
        <v>0</v>
      </c>
      <c r="F19" s="77">
        <f>AV26+(1-AJ26)</f>
        <v>5.0000000000000044E-2</v>
      </c>
      <c r="G19" s="77">
        <f t="shared" ref="G19:O19" si="33">AW26+(1-AK26)</f>
        <v>5.0000000000000072E-2</v>
      </c>
      <c r="H19" s="77">
        <f t="shared" si="33"/>
        <v>5.0000000000000031E-2</v>
      </c>
      <c r="I19" s="77">
        <f t="shared" si="33"/>
        <v>5.0000000000000017E-2</v>
      </c>
      <c r="J19" s="77">
        <f t="shared" si="33"/>
        <v>5.0000000000000065E-2</v>
      </c>
      <c r="K19" s="77">
        <f t="shared" si="33"/>
        <v>5.0000000000000225E-2</v>
      </c>
      <c r="L19" s="77">
        <f t="shared" si="33"/>
        <v>4.9999999999999878E-2</v>
      </c>
      <c r="M19" s="77">
        <f t="shared" si="33"/>
        <v>4.999999999999985E-2</v>
      </c>
      <c r="N19" s="77">
        <f t="shared" si="33"/>
        <v>0.05</v>
      </c>
      <c r="O19" s="77">
        <f t="shared" si="33"/>
        <v>5.0000000000000044E-2</v>
      </c>
      <c r="P19" s="38"/>
      <c r="Q19" s="38"/>
      <c r="R19" s="38"/>
      <c r="S19" s="38"/>
      <c r="T19" s="38"/>
      <c r="U19" s="38"/>
      <c r="V19" s="38"/>
      <c r="W19" s="38"/>
      <c r="X19" s="38"/>
      <c r="Y19" s="38"/>
      <c r="Z19" s="38"/>
      <c r="AA19" s="38"/>
      <c r="AB19" s="38"/>
      <c r="AC19" s="38"/>
      <c r="AD19" s="38"/>
      <c r="AE19" s="36"/>
      <c r="AF19" s="36"/>
      <c r="AG19" s="36"/>
      <c r="AJ19" s="37">
        <f t="shared" ref="AJ19:AS19" si="34">(AJ9-$AF9)/($AG9/SQRT(AJ$3))</f>
        <v>2.84695937800939</v>
      </c>
      <c r="AK19" s="37">
        <f t="shared" si="34"/>
        <v>0.38825057045781092</v>
      </c>
      <c r="AL19" s="37">
        <f t="shared" si="34"/>
        <v>-0.29319599346776265</v>
      </c>
      <c r="AM19" s="37">
        <f t="shared" si="34"/>
        <v>-0.76660001556234059</v>
      </c>
      <c r="AN19" s="37">
        <f t="shared" si="34"/>
        <v>-1.1541072486442749</v>
      </c>
      <c r="AO19" s="37">
        <f t="shared" si="34"/>
        <v>-1.4918328658209461</v>
      </c>
      <c r="AP19" s="37">
        <f t="shared" si="34"/>
        <v>-1.7958731552314304</v>
      </c>
      <c r="AQ19" s="37">
        <f t="shared" si="34"/>
        <v>-2.0750501050730783</v>
      </c>
      <c r="AR19" s="37">
        <f t="shared" si="34"/>
        <v>-2.3348355459024961</v>
      </c>
      <c r="AS19" s="37">
        <f t="shared" si="34"/>
        <v>-2.5789124023512904</v>
      </c>
      <c r="AV19" s="37">
        <f t="shared" ref="AV19:BE19" si="35">(-$AF9+AV9)/($AG9/SQRT(AV$3))</f>
        <v>-5.7583460814895346</v>
      </c>
      <c r="AW19" s="37">
        <f t="shared" si="35"/>
        <v>-4.5055731318321266</v>
      </c>
      <c r="AX19" s="37">
        <f t="shared" si="35"/>
        <v>-4.7494736974403118</v>
      </c>
      <c r="AY19" s="37">
        <f t="shared" si="35"/>
        <v>-5.0561733913979472</v>
      </c>
      <c r="AZ19" s="37">
        <f t="shared" si="35"/>
        <v>-5.3559513291263503</v>
      </c>
      <c r="BA19" s="37">
        <f t="shared" si="35"/>
        <v>-5.6395790016289959</v>
      </c>
      <c r="BB19" s="37">
        <f t="shared" si="35"/>
        <v>-5.9069320325171759</v>
      </c>
      <c r="BC19" s="37">
        <f t="shared" si="35"/>
        <v>-6.1595950176755538</v>
      </c>
      <c r="BD19" s="37">
        <f t="shared" si="35"/>
        <v>-6.3993245645379337</v>
      </c>
      <c r="BE19" s="37">
        <f t="shared" si="35"/>
        <v>-6.6277007301752313</v>
      </c>
    </row>
    <row r="20" spans="2:57" s="29" customFormat="1" x14ac:dyDescent="0.3">
      <c r="B20" s="67"/>
      <c r="C20" s="67"/>
      <c r="D20" s="67"/>
      <c r="E20" s="76">
        <f t="shared" si="32"/>
        <v>0.02</v>
      </c>
      <c r="F20" s="77">
        <f t="shared" ref="F20:F27" si="36">AV27+(1-AJ27)</f>
        <v>5.1687516291313233E-2</v>
      </c>
      <c r="G20" s="77">
        <f t="shared" ref="G20:G27" si="37">AW27+(1-AK27)</f>
        <v>7.5576817857780448E-2</v>
      </c>
      <c r="H20" s="77">
        <f t="shared" ref="H20:H27" si="38">AX27+(1-AL27)</f>
        <v>0.1059847724588302</v>
      </c>
      <c r="I20" s="77">
        <f t="shared" ref="I20:I27" si="39">AY27+(1-AM27)</f>
        <v>0.13741859234297621</v>
      </c>
      <c r="J20" s="77">
        <f t="shared" ref="J20:J27" si="40">AZ27+(1-AN27)</f>
        <v>0.16913517135921333</v>
      </c>
      <c r="K20" s="77">
        <f t="shared" ref="K20:K27" si="41">BA27+(1-AO27)</f>
        <v>0.20086231586996117</v>
      </c>
      <c r="L20" s="77">
        <f t="shared" ref="L20:L27" si="42">BB27+(1-AP27)</f>
        <v>0.23242675475174016</v>
      </c>
      <c r="M20" s="77">
        <f t="shared" ref="M20:M27" si="43">BC27+(1-AQ27)</f>
        <v>0.26369299695403386</v>
      </c>
      <c r="N20" s="77">
        <f t="shared" ref="N20:N27" si="44">BD27+(1-AR27)</f>
        <v>0.29454802192673385</v>
      </c>
      <c r="O20" s="77">
        <f t="shared" ref="O20:O27" si="45">BE27+(1-AS27)</f>
        <v>0.32489589127978452</v>
      </c>
      <c r="P20" s="38"/>
      <c r="Q20" s="38"/>
      <c r="R20" s="38"/>
      <c r="S20" s="38"/>
      <c r="T20" s="38"/>
      <c r="U20" s="38"/>
      <c r="V20" s="38"/>
      <c r="W20" s="38"/>
      <c r="X20" s="38"/>
      <c r="Y20" s="38"/>
      <c r="Z20" s="38"/>
      <c r="AA20" s="38"/>
      <c r="AB20" s="38"/>
      <c r="AC20" s="38"/>
      <c r="AD20" s="38"/>
      <c r="AE20" s="36"/>
      <c r="AF20" s="36"/>
      <c r="AG20" s="36"/>
      <c r="AJ20" s="37">
        <f t="shared" ref="AJ20:AS20" si="46">(AJ10-$AF10)/($AG10/SQRT(AJ$3))</f>
        <v>2.3809966246892422</v>
      </c>
      <c r="AK20" s="37">
        <f t="shared" si="46"/>
        <v>-0.27072027484825056</v>
      </c>
      <c r="AL20" s="37">
        <f t="shared" si="46"/>
        <v>-1.1002671566529416</v>
      </c>
      <c r="AM20" s="37">
        <f t="shared" si="46"/>
        <v>-1.6985255222026356</v>
      </c>
      <c r="AN20" s="37">
        <f t="shared" si="46"/>
        <v>-2.1960316400510909</v>
      </c>
      <c r="AO20" s="37">
        <f t="shared" si="46"/>
        <v>-2.6332038505976554</v>
      </c>
      <c r="AP20" s="37">
        <f t="shared" si="46"/>
        <v>-3.0286947207354769</v>
      </c>
      <c r="AQ20" s="37">
        <f t="shared" si="46"/>
        <v>-3.3929917956852016</v>
      </c>
      <c r="AR20" s="37">
        <f t="shared" si="46"/>
        <v>-3.7327238058629382</v>
      </c>
      <c r="AS20" s="37">
        <f t="shared" si="46"/>
        <v>-4.0524160076461415</v>
      </c>
      <c r="AV20" s="37">
        <f t="shared" ref="AV20:BE20" si="47">(-$AF10+AV10)/($AG10/SQRT(AV$3))</f>
        <v>-6.2243088348096816</v>
      </c>
      <c r="AW20" s="37">
        <f t="shared" si="47"/>
        <v>-5.1645439771381882</v>
      </c>
      <c r="AX20" s="37">
        <f t="shared" si="47"/>
        <v>-5.5565448606254906</v>
      </c>
      <c r="AY20" s="37">
        <f t="shared" si="47"/>
        <v>-5.9880988980382419</v>
      </c>
      <c r="AZ20" s="37">
        <f t="shared" si="47"/>
        <v>-6.3978757205331656</v>
      </c>
      <c r="BA20" s="37">
        <f t="shared" si="47"/>
        <v>-6.7809499864057052</v>
      </c>
      <c r="BB20" s="37">
        <f t="shared" si="47"/>
        <v>-7.1397535980212226</v>
      </c>
      <c r="BC20" s="37">
        <f t="shared" si="47"/>
        <v>-7.4775367082876762</v>
      </c>
      <c r="BD20" s="37">
        <f t="shared" si="47"/>
        <v>-7.7972128244983772</v>
      </c>
      <c r="BE20" s="37">
        <f t="shared" si="47"/>
        <v>-8.1012043354700811</v>
      </c>
    </row>
    <row r="21" spans="2:57" s="29" customFormat="1" x14ac:dyDescent="0.3">
      <c r="B21" s="67"/>
      <c r="C21" s="67"/>
      <c r="D21" s="67"/>
      <c r="E21" s="76">
        <f t="shared" si="32"/>
        <v>0.04</v>
      </c>
      <c r="F21" s="77">
        <f t="shared" si="36"/>
        <v>5.6949761804567886E-2</v>
      </c>
      <c r="G21" s="77">
        <f t="shared" si="37"/>
        <v>0.16913758324257214</v>
      </c>
      <c r="H21" s="77">
        <f t="shared" si="38"/>
        <v>0.30513292424575383</v>
      </c>
      <c r="I21" s="77">
        <f t="shared" si="39"/>
        <v>0.42871565231408637</v>
      </c>
      <c r="J21" s="77">
        <f t="shared" si="40"/>
        <v>0.5359232975303605</v>
      </c>
      <c r="K21" s="77">
        <f t="shared" si="41"/>
        <v>0.62676215242887845</v>
      </c>
      <c r="L21" s="77">
        <f t="shared" si="42"/>
        <v>0.70241355381077653</v>
      </c>
      <c r="M21" s="77">
        <f t="shared" si="43"/>
        <v>0.76454231847553022</v>
      </c>
      <c r="N21" s="77">
        <f t="shared" si="44"/>
        <v>0.81497006096249291</v>
      </c>
      <c r="O21" s="77">
        <f t="shared" si="45"/>
        <v>0.85549022839772659</v>
      </c>
      <c r="P21" s="38"/>
      <c r="Q21" s="38"/>
      <c r="R21" s="38"/>
      <c r="S21" s="38"/>
      <c r="T21" s="38"/>
      <c r="U21" s="38"/>
      <c r="V21" s="38"/>
      <c r="W21" s="38"/>
      <c r="X21" s="38"/>
      <c r="Y21" s="38"/>
      <c r="Z21" s="38"/>
      <c r="AA21" s="38"/>
      <c r="AB21" s="38"/>
      <c r="AC21" s="38"/>
      <c r="AD21" s="38"/>
      <c r="AE21" s="36"/>
      <c r="AF21" s="36"/>
      <c r="AG21" s="36"/>
      <c r="AJ21" s="37">
        <f t="shared" ref="AJ21:AS21" si="48">(AJ11-$AF11)/($AG11/SQRT(AJ$3))</f>
        <v>1.9243952589769913</v>
      </c>
      <c r="AK21" s="37">
        <f t="shared" si="48"/>
        <v>-0.91645211883659372</v>
      </c>
      <c r="AL21" s="37">
        <f t="shared" si="48"/>
        <v>-1.8911239208718986</v>
      </c>
      <c r="AM21" s="37">
        <f t="shared" si="48"/>
        <v>-2.6117282536271382</v>
      </c>
      <c r="AN21" s="37">
        <f t="shared" si="48"/>
        <v>-3.2170233324029258</v>
      </c>
      <c r="AO21" s="37">
        <f t="shared" si="48"/>
        <v>-3.7516442124506053</v>
      </c>
      <c r="AP21" s="37">
        <f t="shared" si="48"/>
        <v>-4.2367483827025483</v>
      </c>
      <c r="AQ21" s="37">
        <f t="shared" si="48"/>
        <v>-4.6844554836618872</v>
      </c>
      <c r="AR21" s="37">
        <f t="shared" si="48"/>
        <v>-5.1025279029996922</v>
      </c>
      <c r="AS21" s="37">
        <f t="shared" si="48"/>
        <v>-5.4963163060403657</v>
      </c>
      <c r="AV21" s="37">
        <f t="shared" ref="AV21:BE21" si="49">(-$AF11+AV11)/($AG11/SQRT(AV$3))</f>
        <v>-6.6809102005219332</v>
      </c>
      <c r="AW21" s="37">
        <f t="shared" si="49"/>
        <v>-5.8102758211265311</v>
      </c>
      <c r="AX21" s="37">
        <f t="shared" si="49"/>
        <v>-6.3474016248444478</v>
      </c>
      <c r="AY21" s="37">
        <f t="shared" si="49"/>
        <v>-6.9013016294627452</v>
      </c>
      <c r="AZ21" s="37">
        <f t="shared" si="49"/>
        <v>-7.4188674128850014</v>
      </c>
      <c r="BA21" s="37">
        <f t="shared" si="49"/>
        <v>-7.899390348258656</v>
      </c>
      <c r="BB21" s="37">
        <f t="shared" si="49"/>
        <v>-8.3478072599882953</v>
      </c>
      <c r="BC21" s="37">
        <f t="shared" si="49"/>
        <v>-8.7690003962643637</v>
      </c>
      <c r="BD21" s="37">
        <f t="shared" si="49"/>
        <v>-9.1670169216351294</v>
      </c>
      <c r="BE21" s="37">
        <f t="shared" si="49"/>
        <v>-9.5451046338643071</v>
      </c>
    </row>
    <row r="22" spans="2:57" s="29" customFormat="1" x14ac:dyDescent="0.3">
      <c r="B22" s="67"/>
      <c r="C22" s="67"/>
      <c r="D22" s="67"/>
      <c r="E22" s="76">
        <f t="shared" si="32"/>
        <v>0.06</v>
      </c>
      <c r="F22" s="77">
        <f t="shared" si="36"/>
        <v>6.6634443506623398E-2</v>
      </c>
      <c r="G22" s="77">
        <f t="shared" si="37"/>
        <v>0.35765599877091092</v>
      </c>
      <c r="H22" s="77">
        <f t="shared" si="38"/>
        <v>0.6127071446931216</v>
      </c>
      <c r="I22" s="77">
        <f t="shared" si="39"/>
        <v>0.77206147215172016</v>
      </c>
      <c r="J22" s="77">
        <f t="shared" si="40"/>
        <v>0.86824661920492852</v>
      </c>
      <c r="K22" s="77">
        <f t="shared" si="41"/>
        <v>0.92503346012090881</v>
      </c>
      <c r="L22" s="77">
        <f t="shared" si="42"/>
        <v>0.9579285473771546</v>
      </c>
      <c r="M22" s="77">
        <f t="shared" si="43"/>
        <v>0.97667310091812121</v>
      </c>
      <c r="N22" s="77">
        <f t="shared" si="44"/>
        <v>0.98720339053876882</v>
      </c>
      <c r="O22" s="77">
        <f t="shared" si="45"/>
        <v>0.99304625603147345</v>
      </c>
      <c r="P22" s="38"/>
      <c r="Q22" s="38"/>
      <c r="R22" s="38"/>
      <c r="S22" s="38"/>
      <c r="T22" s="38"/>
      <c r="U22" s="38"/>
      <c r="V22" s="38"/>
      <c r="W22" s="38"/>
      <c r="X22" s="38"/>
      <c r="Y22" s="38"/>
      <c r="Z22" s="38"/>
      <c r="AA22" s="38"/>
      <c r="AB22" s="38"/>
      <c r="AC22" s="38"/>
      <c r="AD22" s="38"/>
      <c r="AE22" s="36"/>
      <c r="AF22" s="36"/>
      <c r="AG22" s="36"/>
      <c r="AJ22" s="37">
        <f t="shared" ref="AJ22:AS22" si="50">(AJ12-$AF12)/($AG12/SQRT(AJ$3))</f>
        <v>1.4769871286166729</v>
      </c>
      <c r="AK22" s="37">
        <f t="shared" si="50"/>
        <v>-1.5491827647081453</v>
      </c>
      <c r="AL22" s="37">
        <f t="shared" si="50"/>
        <v>-2.6660575343753683</v>
      </c>
      <c r="AM22" s="37">
        <f t="shared" si="50"/>
        <v>-3.506544514347774</v>
      </c>
      <c r="AN22" s="37">
        <f t="shared" si="50"/>
        <v>-4.2174583255746843</v>
      </c>
      <c r="AO22" s="37">
        <f t="shared" si="50"/>
        <v>-4.8475658386060037</v>
      </c>
      <c r="AP22" s="37">
        <f t="shared" si="50"/>
        <v>-5.4204790301843166</v>
      </c>
      <c r="AQ22" s="37">
        <f t="shared" si="50"/>
        <v>-5.94991677540499</v>
      </c>
      <c r="AR22" s="37">
        <f t="shared" si="50"/>
        <v>-6.4447522940806454</v>
      </c>
      <c r="AS22" s="37">
        <f t="shared" si="50"/>
        <v>-6.9111450416565017</v>
      </c>
      <c r="AV22" s="37">
        <f t="shared" ref="AV22:BE22" si="51">(-$AF12+AV12)/($AG12/SQRT(AV$3))</f>
        <v>-7.1283183308822506</v>
      </c>
      <c r="AW22" s="37">
        <f t="shared" si="51"/>
        <v>-6.4430064669980833</v>
      </c>
      <c r="AX22" s="37">
        <f t="shared" si="51"/>
        <v>-7.1223352383479179</v>
      </c>
      <c r="AY22" s="37">
        <f t="shared" si="51"/>
        <v>-7.7961178901833801</v>
      </c>
      <c r="AZ22" s="37">
        <f t="shared" si="51"/>
        <v>-8.4193024060567616</v>
      </c>
      <c r="BA22" s="37">
        <f t="shared" si="51"/>
        <v>-8.9953119744140526</v>
      </c>
      <c r="BB22" s="37">
        <f t="shared" si="51"/>
        <v>-9.5315379074700619</v>
      </c>
      <c r="BC22" s="37">
        <f t="shared" si="51"/>
        <v>-10.034461688007466</v>
      </c>
      <c r="BD22" s="37">
        <f t="shared" si="51"/>
        <v>-10.509241312716084</v>
      </c>
      <c r="BE22" s="37">
        <f t="shared" si="51"/>
        <v>-10.95993336948044</v>
      </c>
    </row>
    <row r="23" spans="2:57" s="29" customFormat="1" x14ac:dyDescent="0.3">
      <c r="B23" s="67"/>
      <c r="C23" s="67"/>
      <c r="D23" s="67"/>
      <c r="E23" s="76">
        <f t="shared" si="32"/>
        <v>0.08</v>
      </c>
      <c r="F23" s="77">
        <f t="shared" si="36"/>
        <v>8.2538776829473567E-2</v>
      </c>
      <c r="G23" s="77">
        <f t="shared" si="37"/>
        <v>0.60320365411271482</v>
      </c>
      <c r="H23" s="77">
        <f t="shared" si="38"/>
        <v>0.85162298538270043</v>
      </c>
      <c r="I23" s="77">
        <f t="shared" si="39"/>
        <v>0.94426024172160283</v>
      </c>
      <c r="J23" s="77">
        <f t="shared" si="40"/>
        <v>0.97928509248168105</v>
      </c>
      <c r="K23" s="77">
        <f t="shared" si="41"/>
        <v>0.99240842459938339</v>
      </c>
      <c r="L23" s="77">
        <f t="shared" si="42"/>
        <v>0.99725567644278945</v>
      </c>
      <c r="M23" s="77">
        <f t="shared" si="43"/>
        <v>0.99902032171345134</v>
      </c>
      <c r="N23" s="77">
        <f t="shared" si="44"/>
        <v>0.99965420623176182</v>
      </c>
      <c r="O23" s="77">
        <f t="shared" si="45"/>
        <v>0.9998791800839012</v>
      </c>
      <c r="P23" s="38"/>
      <c r="Q23" s="38"/>
      <c r="R23" s="38"/>
      <c r="S23" s="38"/>
      <c r="T23" s="38"/>
      <c r="U23" s="38"/>
      <c r="V23" s="38"/>
      <c r="W23" s="38"/>
      <c r="X23" s="38"/>
      <c r="Y23" s="38"/>
      <c r="Z23" s="38"/>
      <c r="AA23" s="38"/>
      <c r="AB23" s="38"/>
      <c r="AC23" s="38"/>
      <c r="AD23" s="38"/>
      <c r="AJ23" s="37">
        <f t="shared" ref="AJ23:AS23" si="52">(AJ13-$AF13)/($AG13/SQRT(AJ$3))</f>
        <v>1.0386020580736444</v>
      </c>
      <c r="AK23" s="37">
        <f t="shared" si="52"/>
        <v>-2.1691528770119821</v>
      </c>
      <c r="AL23" s="37">
        <f t="shared" si="52"/>
        <v>-3.4253627498355605</v>
      </c>
      <c r="AM23" s="37">
        <f t="shared" si="52"/>
        <v>-4.3833146554338303</v>
      </c>
      <c r="AN23" s="37">
        <f t="shared" si="52"/>
        <v>-5.1977171436299372</v>
      </c>
      <c r="AO23" s="37">
        <f t="shared" si="52"/>
        <v>-5.9213855722904309</v>
      </c>
      <c r="AP23" s="37">
        <f t="shared" si="52"/>
        <v>-6.5803369053246774</v>
      </c>
      <c r="AQ23" s="37">
        <f t="shared" si="52"/>
        <v>-7.1898570000126645</v>
      </c>
      <c r="AR23" s="37">
        <f t="shared" si="52"/>
        <v>-7.7599075057097302</v>
      </c>
      <c r="AS23" s="37">
        <f t="shared" si="52"/>
        <v>-8.2974403567860602</v>
      </c>
      <c r="AV23" s="37">
        <f t="shared" ref="AV23:BE23" si="53">(-$AF13+AV13)/($AG13/SQRT(AV$3))</f>
        <v>-7.5667034014252783</v>
      </c>
      <c r="AW23" s="37">
        <f t="shared" si="53"/>
        <v>-7.0629765793019192</v>
      </c>
      <c r="AX23" s="37">
        <f t="shared" si="53"/>
        <v>-7.8816404538081093</v>
      </c>
      <c r="AY23" s="37">
        <f t="shared" si="53"/>
        <v>-8.672888031269439</v>
      </c>
      <c r="AZ23" s="37">
        <f t="shared" si="53"/>
        <v>-9.399561224112011</v>
      </c>
      <c r="BA23" s="37">
        <f t="shared" si="53"/>
        <v>-10.069131708098482</v>
      </c>
      <c r="BB23" s="37">
        <f t="shared" si="53"/>
        <v>-10.691395782610423</v>
      </c>
      <c r="BC23" s="37">
        <f t="shared" si="53"/>
        <v>-11.274401912615138</v>
      </c>
      <c r="BD23" s="37">
        <f t="shared" si="53"/>
        <v>-11.824396524345168</v>
      </c>
      <c r="BE23" s="37">
        <f t="shared" si="53"/>
        <v>-12.346228684609999</v>
      </c>
    </row>
    <row r="24" spans="2:57" s="29" customFormat="1" x14ac:dyDescent="0.3">
      <c r="B24" s="67"/>
      <c r="C24" s="67"/>
      <c r="D24" s="67"/>
      <c r="E24" s="76">
        <f t="shared" si="32"/>
        <v>0.1</v>
      </c>
      <c r="F24" s="77">
        <f t="shared" si="36"/>
        <v>0.10793542259481323</v>
      </c>
      <c r="G24" s="77">
        <f t="shared" si="37"/>
        <v>0.80318441143784647</v>
      </c>
      <c r="H24" s="77">
        <f t="shared" si="38"/>
        <v>0.95609235805436632</v>
      </c>
      <c r="I24" s="77">
        <f t="shared" si="39"/>
        <v>0.98975178208617054</v>
      </c>
      <c r="J24" s="77">
        <f t="shared" si="40"/>
        <v>0.9976102796795322</v>
      </c>
      <c r="K24" s="77">
        <f t="shared" si="41"/>
        <v>0.99944846339285531</v>
      </c>
      <c r="L24" s="77">
        <f t="shared" si="42"/>
        <v>0.99987421913773777</v>
      </c>
      <c r="M24" s="77">
        <f t="shared" si="43"/>
        <v>0.99997164565379193</v>
      </c>
      <c r="N24" s="77">
        <f t="shared" si="44"/>
        <v>0.99999367631772296</v>
      </c>
      <c r="O24" s="77">
        <f t="shared" si="45"/>
        <v>0.99999860336503654</v>
      </c>
      <c r="P24" s="38"/>
      <c r="Q24" s="38"/>
      <c r="R24" s="38"/>
      <c r="S24" s="38"/>
      <c r="T24" s="38"/>
      <c r="U24" s="38"/>
      <c r="V24" s="38"/>
      <c r="W24" s="38"/>
      <c r="X24" s="38"/>
      <c r="Y24" s="38"/>
      <c r="Z24" s="38"/>
      <c r="AA24" s="38"/>
      <c r="AB24" s="38"/>
      <c r="AC24" s="38"/>
      <c r="AD24" s="38"/>
      <c r="AJ24" s="37">
        <f t="shared" ref="AJ24:AS24" si="54">(AJ14-$AF14)/($AG14/SQRT(AJ$3))</f>
        <v>0.60906845398387288</v>
      </c>
      <c r="AK24" s="37">
        <f t="shared" si="54"/>
        <v>-2.7766051254107338</v>
      </c>
      <c r="AL24" s="37">
        <f t="shared" si="54"/>
        <v>-4.1693367756772197</v>
      </c>
      <c r="AM24" s="37">
        <f t="shared" si="54"/>
        <v>-5.2423818636133745</v>
      </c>
      <c r="AN24" s="37">
        <f t="shared" si="54"/>
        <v>-6.1581834809951488</v>
      </c>
      <c r="AO24" s="37">
        <f t="shared" si="54"/>
        <v>-6.9735237296890187</v>
      </c>
      <c r="AP24" s="37">
        <f t="shared" si="54"/>
        <v>-7.7167760014914908</v>
      </c>
      <c r="AQ24" s="37">
        <f t="shared" si="54"/>
        <v>-8.4047614968101669</v>
      </c>
      <c r="AR24" s="37">
        <f t="shared" si="54"/>
        <v>-9.0485083179790475</v>
      </c>
      <c r="AS24" s="37">
        <f t="shared" si="54"/>
        <v>-9.6557448772907559</v>
      </c>
      <c r="AV24" s="37">
        <f t="shared" ref="AV24:BE24" si="55">(-$AF14+AV14)/($AG14/SQRT(AV$3))</f>
        <v>-7.9962370055150522</v>
      </c>
      <c r="AW24" s="37">
        <f t="shared" si="55"/>
        <v>-7.6704288277006709</v>
      </c>
      <c r="AX24" s="37">
        <f t="shared" si="55"/>
        <v>-8.6256144796497694</v>
      </c>
      <c r="AY24" s="37">
        <f t="shared" si="55"/>
        <v>-9.5319552394489815</v>
      </c>
      <c r="AZ24" s="37">
        <f t="shared" si="55"/>
        <v>-10.360027561477224</v>
      </c>
      <c r="BA24" s="37">
        <f t="shared" si="55"/>
        <v>-11.121269865497068</v>
      </c>
      <c r="BB24" s="37">
        <f t="shared" si="55"/>
        <v>-11.827834878777237</v>
      </c>
      <c r="BC24" s="37">
        <f t="shared" si="55"/>
        <v>-12.489306409412642</v>
      </c>
      <c r="BD24" s="37">
        <f t="shared" si="55"/>
        <v>-13.112997336614486</v>
      </c>
      <c r="BE24" s="37">
        <f t="shared" si="55"/>
        <v>-13.704533205114696</v>
      </c>
    </row>
    <row r="25" spans="2:57" s="29" customFormat="1" x14ac:dyDescent="0.3">
      <c r="B25" s="67"/>
      <c r="C25" s="67"/>
      <c r="D25" s="67"/>
      <c r="E25" s="76">
        <f t="shared" si="32"/>
        <v>0.12</v>
      </c>
      <c r="F25" s="77">
        <f t="shared" si="36"/>
        <v>0.14841414344721959</v>
      </c>
      <c r="G25" s="77">
        <f t="shared" si="37"/>
        <v>0.91417541477649789</v>
      </c>
      <c r="H25" s="77">
        <f t="shared" si="38"/>
        <v>0.98819000820422065</v>
      </c>
      <c r="I25" s="77">
        <f t="shared" si="39"/>
        <v>0.99825615918091681</v>
      </c>
      <c r="J25" s="77">
        <f t="shared" si="40"/>
        <v>0.99974118479894303</v>
      </c>
      <c r="K25" s="77">
        <f t="shared" si="41"/>
        <v>0.99996187636460221</v>
      </c>
      <c r="L25" s="77">
        <f t="shared" si="42"/>
        <v>0.99999444182148711</v>
      </c>
      <c r="M25" s="77">
        <f t="shared" si="43"/>
        <v>0.99999919806136395</v>
      </c>
      <c r="N25" s="77">
        <f t="shared" si="44"/>
        <v>0.99999988542722174</v>
      </c>
      <c r="O25" s="77">
        <f t="shared" si="45"/>
        <v>0.9999999837783351</v>
      </c>
      <c r="AJ25" s="39"/>
      <c r="AK25" s="39"/>
      <c r="AL25" s="39"/>
      <c r="AM25" s="39"/>
      <c r="AN25" s="39"/>
      <c r="AO25" s="39"/>
      <c r="AP25" s="39"/>
      <c r="AQ25" s="39"/>
      <c r="AR25" s="39"/>
      <c r="AS25" s="39"/>
      <c r="AV25" s="39"/>
      <c r="AW25" s="39"/>
      <c r="AX25" s="39"/>
      <c r="AY25" s="39"/>
      <c r="AZ25" s="39"/>
      <c r="BA25" s="39"/>
      <c r="BB25" s="39"/>
      <c r="BC25" s="39"/>
      <c r="BD25" s="39"/>
      <c r="BE25" s="39"/>
    </row>
    <row r="26" spans="2:57" s="29" customFormat="1" x14ac:dyDescent="0.3">
      <c r="B26" s="67"/>
      <c r="C26" s="67"/>
      <c r="D26" s="67"/>
      <c r="E26" s="76">
        <v>0.14000000000000001</v>
      </c>
      <c r="F26" s="77">
        <f t="shared" si="36"/>
        <v>0.21254856938965908</v>
      </c>
      <c r="G26" s="77">
        <f t="shared" si="37"/>
        <v>0.96362800636919688</v>
      </c>
      <c r="H26" s="77">
        <f t="shared" si="38"/>
        <v>0.99676232103021445</v>
      </c>
      <c r="I26" s="77">
        <f t="shared" si="39"/>
        <v>0.99968798409734994</v>
      </c>
      <c r="J26" s="77">
        <f t="shared" si="40"/>
        <v>0.99996969157785742</v>
      </c>
      <c r="K26" s="77">
        <f t="shared" si="41"/>
        <v>0.99999707274797722</v>
      </c>
      <c r="L26" s="77">
        <f t="shared" si="42"/>
        <v>0.99999971978475277</v>
      </c>
      <c r="M26" s="77">
        <f t="shared" si="43"/>
        <v>0.99999997342460667</v>
      </c>
      <c r="N26" s="77">
        <f t="shared" si="44"/>
        <v>0.9999999975019308</v>
      </c>
      <c r="O26" s="77">
        <f t="shared" si="45"/>
        <v>0.9999999997671114</v>
      </c>
      <c r="AI26" s="29" t="s">
        <v>5</v>
      </c>
      <c r="AJ26" s="37">
        <f>_xlfn.T.DIST(AJ16,AJ$4,TRUE)</f>
        <v>0.97499999999999998</v>
      </c>
      <c r="AK26" s="37">
        <f t="shared" ref="AK26:AS26" si="56">_xlfn.T.DIST(AK16,AK$4,TRUE)</f>
        <v>0.97499999999999998</v>
      </c>
      <c r="AL26" s="37">
        <f t="shared" si="56"/>
        <v>0.97499999999999998</v>
      </c>
      <c r="AM26" s="37">
        <f t="shared" si="56"/>
        <v>0.97499999999999998</v>
      </c>
      <c r="AN26" s="37">
        <f t="shared" si="56"/>
        <v>0.97499999999999998</v>
      </c>
      <c r="AO26" s="37">
        <f t="shared" si="56"/>
        <v>0.97499999999999987</v>
      </c>
      <c r="AP26" s="37">
        <f t="shared" si="56"/>
        <v>0.97500000000000009</v>
      </c>
      <c r="AQ26" s="37">
        <f t="shared" si="56"/>
        <v>0.97500000000000009</v>
      </c>
      <c r="AR26" s="37">
        <f t="shared" si="56"/>
        <v>0.97499999999999998</v>
      </c>
      <c r="AS26" s="37">
        <f t="shared" si="56"/>
        <v>0.97499999999999998</v>
      </c>
      <c r="AU26" s="29" t="s">
        <v>5</v>
      </c>
      <c r="AV26" s="37">
        <f>_xlfn.T.DIST(AV16,AV$4,TRUE)</f>
        <v>2.5000000000000019E-2</v>
      </c>
      <c r="AW26" s="37">
        <f t="shared" ref="AW26:BE26" si="57">_xlfn.T.DIST(AW16,AW$4,TRUE)</f>
        <v>2.500000000000005E-2</v>
      </c>
      <c r="AX26" s="37">
        <f t="shared" si="57"/>
        <v>2.5000000000000005E-2</v>
      </c>
      <c r="AY26" s="37">
        <f t="shared" si="57"/>
        <v>2.4999999999999994E-2</v>
      </c>
      <c r="AZ26" s="37">
        <f t="shared" si="57"/>
        <v>2.5000000000000043E-2</v>
      </c>
      <c r="BA26" s="37">
        <f t="shared" si="57"/>
        <v>2.5000000000000095E-2</v>
      </c>
      <c r="BB26" s="37">
        <f t="shared" si="57"/>
        <v>2.4999999999999967E-2</v>
      </c>
      <c r="BC26" s="37">
        <f t="shared" si="57"/>
        <v>2.4999999999999942E-2</v>
      </c>
      <c r="BD26" s="37">
        <f t="shared" si="57"/>
        <v>2.4999999999999984E-2</v>
      </c>
      <c r="BE26" s="37">
        <f t="shared" si="57"/>
        <v>2.5000000000000026E-2</v>
      </c>
    </row>
    <row r="27" spans="2:57" s="29" customFormat="1" x14ac:dyDescent="0.3">
      <c r="B27" s="67"/>
      <c r="C27" s="67"/>
      <c r="D27" s="67"/>
      <c r="E27" s="76">
        <v>0.16</v>
      </c>
      <c r="F27" s="77">
        <f t="shared" si="36"/>
        <v>0.30986505591713748</v>
      </c>
      <c r="G27" s="77">
        <f t="shared" si="37"/>
        <v>0.98405799920698567</v>
      </c>
      <c r="H27" s="77">
        <f t="shared" si="38"/>
        <v>0.99904303119907112</v>
      </c>
      <c r="I27" s="77">
        <f t="shared" si="39"/>
        <v>0.99993780207088645</v>
      </c>
      <c r="J27" s="77">
        <f t="shared" si="40"/>
        <v>0.99999592030147433</v>
      </c>
      <c r="K27" s="77">
        <f t="shared" si="41"/>
        <v>0.99999973357494643</v>
      </c>
      <c r="L27" s="77">
        <f t="shared" si="42"/>
        <v>0.9999999827342223</v>
      </c>
      <c r="M27" s="77">
        <f t="shared" si="43"/>
        <v>0.99999999889027891</v>
      </c>
      <c r="N27" s="77">
        <f t="shared" si="44"/>
        <v>0.99999999992924171</v>
      </c>
      <c r="O27" s="77">
        <f t="shared" si="45"/>
        <v>0.9999999999955218</v>
      </c>
      <c r="AJ27" s="37">
        <f t="shared" ref="AJ27:AS27" si="58">_xlfn.T.DIST(AJ17,AJ$4,TRUE)</f>
        <v>0.968714567634822</v>
      </c>
      <c r="AK27" s="37">
        <f t="shared" si="58"/>
        <v>0.93436854784022128</v>
      </c>
      <c r="AL27" s="37">
        <f t="shared" si="58"/>
        <v>0.89978078860651811</v>
      </c>
      <c r="AM27" s="37">
        <f t="shared" si="58"/>
        <v>0.86623571228551799</v>
      </c>
      <c r="AN27" s="37">
        <f t="shared" si="58"/>
        <v>0.83330371146739979</v>
      </c>
      <c r="AO27" s="37">
        <f t="shared" si="58"/>
        <v>0.8008220449731186</v>
      </c>
      <c r="AP27" s="37">
        <f t="shared" si="58"/>
        <v>0.76876556479701152</v>
      </c>
      <c r="AQ27" s="37">
        <f t="shared" si="58"/>
        <v>0.73716705174463493</v>
      </c>
      <c r="AR27" s="37">
        <f t="shared" si="58"/>
        <v>0.70608169150057676</v>
      </c>
      <c r="AS27" s="37">
        <f t="shared" si="58"/>
        <v>0.67557084528187916</v>
      </c>
      <c r="AV27" s="37">
        <f t="shared" ref="AV27:BE27" si="59">_xlfn.T.DIST(AV17,AV$4,TRUE)</f>
        <v>2.0402083926135232E-2</v>
      </c>
      <c r="AW27" s="37">
        <f t="shared" si="59"/>
        <v>9.9453656980017253E-3</v>
      </c>
      <c r="AX27" s="37">
        <f t="shared" si="59"/>
        <v>5.7655610653483151E-3</v>
      </c>
      <c r="AY27" s="37">
        <f t="shared" si="59"/>
        <v>3.654304628494193E-3</v>
      </c>
      <c r="AZ27" s="37">
        <f t="shared" si="59"/>
        <v>2.4388828266131237E-3</v>
      </c>
      <c r="BA27" s="37">
        <f t="shared" si="59"/>
        <v>1.6843608430797781E-3</v>
      </c>
      <c r="BB27" s="37">
        <f t="shared" si="59"/>
        <v>1.1923195487516917E-3</v>
      </c>
      <c r="BC27" s="37">
        <f t="shared" si="59"/>
        <v>8.6004869866880063E-4</v>
      </c>
      <c r="BD27" s="37">
        <f t="shared" si="59"/>
        <v>6.2971342731059626E-4</v>
      </c>
      <c r="BE27" s="37">
        <f t="shared" si="59"/>
        <v>4.6673656166367969E-4</v>
      </c>
    </row>
    <row r="28" spans="2:57" s="29" customFormat="1" x14ac:dyDescent="0.3">
      <c r="E28" s="40"/>
      <c r="AJ28" s="37">
        <f t="shared" ref="AJ28:AS28" si="60">_xlfn.T.DIST(AJ18,AJ$4,TRUE)</f>
        <v>0.96005708603174078</v>
      </c>
      <c r="AK28" s="37">
        <f t="shared" si="60"/>
        <v>0.83517624319176254</v>
      </c>
      <c r="AL28" s="37">
        <f t="shared" si="60"/>
        <v>0.69628659614909183</v>
      </c>
      <c r="AM28" s="37">
        <f t="shared" si="60"/>
        <v>0.57181995382380046</v>
      </c>
      <c r="AN28" s="37">
        <f t="shared" si="60"/>
        <v>0.46429575644328724</v>
      </c>
      <c r="AO28" s="37">
        <f t="shared" si="60"/>
        <v>0.37333241221719915</v>
      </c>
      <c r="AP28" s="37">
        <f t="shared" si="60"/>
        <v>0.29762890547427179</v>
      </c>
      <c r="AQ28" s="37">
        <f t="shared" si="60"/>
        <v>0.23547732935052723</v>
      </c>
      <c r="AR28" s="37">
        <f t="shared" si="60"/>
        <v>0.1850392523330926</v>
      </c>
      <c r="AS28" s="37">
        <f t="shared" si="60"/>
        <v>0.14451427425229343</v>
      </c>
      <c r="AV28" s="37">
        <f t="shared" ref="AV28:BE28" si="61">_xlfn.T.DIST(AV18,AV$4,TRUE)</f>
        <v>1.700684783630867E-2</v>
      </c>
      <c r="AW28" s="37">
        <f t="shared" si="61"/>
        <v>4.3138264343346609E-3</v>
      </c>
      <c r="AX28" s="37">
        <f t="shared" si="61"/>
        <v>1.419520394845651E-3</v>
      </c>
      <c r="AY28" s="37">
        <f t="shared" si="61"/>
        <v>5.3560613788685687E-4</v>
      </c>
      <c r="AZ28" s="37">
        <f t="shared" si="61"/>
        <v>2.1905397364774297E-4</v>
      </c>
      <c r="BA28" s="37">
        <f t="shared" si="61"/>
        <v>9.4564646077646458E-5</v>
      </c>
      <c r="BB28" s="37">
        <f t="shared" si="61"/>
        <v>4.2459285048305558E-5</v>
      </c>
      <c r="BC28" s="37">
        <f t="shared" si="61"/>
        <v>1.9647826057507015E-5</v>
      </c>
      <c r="BD28" s="37">
        <f t="shared" si="61"/>
        <v>9.3132955855345547E-6</v>
      </c>
      <c r="BE28" s="37">
        <f t="shared" si="61"/>
        <v>4.5026500200648561E-6</v>
      </c>
    </row>
    <row r="29" spans="2:57" s="29" customFormat="1" x14ac:dyDescent="0.3">
      <c r="AJ29" s="37">
        <f t="shared" ref="AJ29:AS29" si="62">_xlfn.T.DIST(AJ19,AJ$4,TRUE)</f>
        <v>0.94779505903481742</v>
      </c>
      <c r="AK29" s="37">
        <f t="shared" si="62"/>
        <v>0.64438383082861606</v>
      </c>
      <c r="AL29" s="37">
        <f t="shared" si="62"/>
        <v>0.38768328264069435</v>
      </c>
      <c r="AM29" s="37">
        <f t="shared" si="62"/>
        <v>0.22802618164589966</v>
      </c>
      <c r="AN29" s="37">
        <f t="shared" si="62"/>
        <v>0.13177500701717135</v>
      </c>
      <c r="AO29" s="37">
        <f t="shared" si="62"/>
        <v>7.4972225264144057E-2</v>
      </c>
      <c r="AP29" s="37">
        <f t="shared" si="62"/>
        <v>4.2073018042673271E-2</v>
      </c>
      <c r="AQ29" s="37">
        <f t="shared" si="62"/>
        <v>2.332734571185139E-2</v>
      </c>
      <c r="AR29" s="37">
        <f t="shared" si="62"/>
        <v>1.2796740560563744E-2</v>
      </c>
      <c r="AS29" s="37">
        <f t="shared" si="62"/>
        <v>6.9537833588150912E-3</v>
      </c>
      <c r="AV29" s="37">
        <f t="shared" ref="AV29:BE29" si="63">_xlfn.T.DIST(AV19,AV$4,TRUE)</f>
        <v>1.4429502541440818E-2</v>
      </c>
      <c r="AW29" s="37">
        <f t="shared" si="63"/>
        <v>2.0398295995269562E-3</v>
      </c>
      <c r="AX29" s="37">
        <f t="shared" si="63"/>
        <v>3.9042733381600982E-4</v>
      </c>
      <c r="AY29" s="37">
        <f t="shared" si="63"/>
        <v>8.7653797619921103E-5</v>
      </c>
      <c r="AZ29" s="37">
        <f t="shared" si="63"/>
        <v>2.1626222099940814E-5</v>
      </c>
      <c r="BA29" s="37">
        <f t="shared" si="63"/>
        <v>5.6853850528876704E-6</v>
      </c>
      <c r="BB29" s="37">
        <f t="shared" si="63"/>
        <v>1.5654198278974965E-6</v>
      </c>
      <c r="BC29" s="37">
        <f t="shared" si="63"/>
        <v>4.4662997251810795E-7</v>
      </c>
      <c r="BD29" s="37">
        <f t="shared" si="63"/>
        <v>1.3109933258311822E-7</v>
      </c>
      <c r="BE29" s="37">
        <f t="shared" si="63"/>
        <v>3.9390288560677799E-8</v>
      </c>
    </row>
    <row r="30" spans="2:57" s="29" customFormat="1" x14ac:dyDescent="0.3">
      <c r="AJ30" s="37">
        <f t="shared" ref="AJ30:AS30" si="64">_xlfn.T.DIST(AJ20,AJ$4,TRUE)</f>
        <v>0.92988798947048923</v>
      </c>
      <c r="AK30" s="37">
        <f t="shared" si="64"/>
        <v>0.39783908172539884</v>
      </c>
      <c r="AL30" s="37">
        <f t="shared" si="64"/>
        <v>0.14849795572980329</v>
      </c>
      <c r="AM30" s="37">
        <f t="shared" si="64"/>
        <v>5.5756368743101858E-2</v>
      </c>
      <c r="AN30" s="37">
        <f t="shared" si="64"/>
        <v>2.0717428138329046E-2</v>
      </c>
      <c r="AO30" s="37">
        <f t="shared" si="64"/>
        <v>7.5919844167833218E-3</v>
      </c>
      <c r="AP30" s="37">
        <f t="shared" si="64"/>
        <v>2.744393246890341E-3</v>
      </c>
      <c r="AQ30" s="37">
        <f t="shared" si="64"/>
        <v>9.7969061418654154E-4</v>
      </c>
      <c r="AR30" s="37">
        <f t="shared" si="64"/>
        <v>3.4579601516242865E-4</v>
      </c>
      <c r="AS30" s="37">
        <f t="shared" si="64"/>
        <v>1.2082033583039626E-4</v>
      </c>
      <c r="AV30" s="37">
        <f t="shared" ref="AV30:BE30" si="65">_xlfn.T.DIST(AV20,AV$4,TRUE)</f>
        <v>1.2426766299962798E-2</v>
      </c>
      <c r="AW30" s="37">
        <f t="shared" si="65"/>
        <v>1.0427358381136602E-3</v>
      </c>
      <c r="AX30" s="37">
        <f t="shared" si="65"/>
        <v>1.2094111250369555E-4</v>
      </c>
      <c r="AY30" s="37">
        <f t="shared" si="65"/>
        <v>1.6610464704683688E-5</v>
      </c>
      <c r="AZ30" s="37">
        <f t="shared" si="65"/>
        <v>2.5206200100506094E-6</v>
      </c>
      <c r="BA30" s="37">
        <f t="shared" si="65"/>
        <v>4.0901616676688077E-7</v>
      </c>
      <c r="BB30" s="37">
        <f t="shared" si="65"/>
        <v>6.9689679827065136E-8</v>
      </c>
      <c r="BC30" s="37">
        <f t="shared" si="65"/>
        <v>1.2327637942822766E-8</v>
      </c>
      <c r="BD30" s="37">
        <f t="shared" si="65"/>
        <v>2.2469241593180755E-9</v>
      </c>
      <c r="BE30" s="37">
        <f t="shared" si="65"/>
        <v>4.1973155054764091E-10</v>
      </c>
    </row>
    <row r="31" spans="2:57" s="29" customFormat="1" x14ac:dyDescent="0.3">
      <c r="AJ31" s="37">
        <f t="shared" ref="AJ31:AS31" si="66">_xlfn.T.DIST(AJ21,AJ$4,TRUE)</f>
        <v>0.90290372652204698</v>
      </c>
      <c r="AK31" s="37">
        <f t="shared" si="66"/>
        <v>0.19738603251840439</v>
      </c>
      <c r="AL31" s="37">
        <f t="shared" si="66"/>
        <v>4.3949540831318738E-2</v>
      </c>
      <c r="AM31" s="37">
        <f t="shared" si="66"/>
        <v>1.0251872389896669E-2</v>
      </c>
      <c r="AN31" s="37">
        <f t="shared" si="66"/>
        <v>2.3900728986676408E-3</v>
      </c>
      <c r="AO31" s="37">
        <f t="shared" si="66"/>
        <v>5.5157300086462334E-4</v>
      </c>
      <c r="AP31" s="37">
        <f t="shared" si="66"/>
        <v>1.2578480785335874E-4</v>
      </c>
      <c r="AQ31" s="37">
        <f t="shared" si="66"/>
        <v>2.8354790372301722E-5</v>
      </c>
      <c r="AR31" s="37">
        <f t="shared" si="66"/>
        <v>6.3237338002297669E-6</v>
      </c>
      <c r="AS31" s="37">
        <f t="shared" si="66"/>
        <v>1.3966410891601773E-6</v>
      </c>
      <c r="AV31" s="37">
        <f t="shared" ref="AV31:BE31" si="67">_xlfn.T.DIST(AV21,AV$4,TRUE)</f>
        <v>1.0839149116860208E-2</v>
      </c>
      <c r="AW31" s="37">
        <f t="shared" si="67"/>
        <v>5.7044395625083894E-4</v>
      </c>
      <c r="AX31" s="37">
        <f t="shared" si="67"/>
        <v>4.1898885685039934E-5</v>
      </c>
      <c r="AY31" s="37">
        <f t="shared" si="67"/>
        <v>3.6544760671515567E-6</v>
      </c>
      <c r="AZ31" s="37">
        <f t="shared" si="67"/>
        <v>3.5257819984398789E-7</v>
      </c>
      <c r="BA31" s="37">
        <f t="shared" si="67"/>
        <v>3.6393719929666121E-8</v>
      </c>
      <c r="BB31" s="37">
        <f t="shared" si="67"/>
        <v>3.9455912230825823E-9</v>
      </c>
      <c r="BC31" s="37">
        <f t="shared" si="67"/>
        <v>4.441642488809497E-10</v>
      </c>
      <c r="BD31" s="37">
        <f t="shared" si="67"/>
        <v>5.1523245382353891E-11</v>
      </c>
      <c r="BE31" s="37">
        <f t="shared" si="67"/>
        <v>6.1256207701063756E-12</v>
      </c>
    </row>
    <row r="32" spans="2:57" s="29" customFormat="1" x14ac:dyDescent="0.3">
      <c r="AJ32" s="37">
        <f t="shared" ref="AJ32:AS32" si="68">_xlfn.T.DIST(AJ22,AJ$4,TRUE)</f>
        <v>0.86114460617849797</v>
      </c>
      <c r="AK32" s="37">
        <f t="shared" si="68"/>
        <v>8.6155394831519488E-2</v>
      </c>
      <c r="AL32" s="37">
        <f t="shared" si="68"/>
        <v>1.1826035470315429E-2</v>
      </c>
      <c r="AM32" s="37">
        <f t="shared" si="68"/>
        <v>1.7447643746246555E-3</v>
      </c>
      <c r="AN32" s="37">
        <f t="shared" si="68"/>
        <v>2.5887395380708151E-4</v>
      </c>
      <c r="AO32" s="37">
        <f t="shared" si="68"/>
        <v>3.8127630657828121E-5</v>
      </c>
      <c r="AP32" s="37">
        <f t="shared" si="68"/>
        <v>5.558463635206835E-6</v>
      </c>
      <c r="AQ32" s="37">
        <f t="shared" si="68"/>
        <v>8.0195974959933606E-7</v>
      </c>
      <c r="AR32" s="37">
        <f t="shared" si="68"/>
        <v>1.1457438840879983E-7</v>
      </c>
      <c r="AS32" s="37">
        <f t="shared" si="68"/>
        <v>1.6221790684951691E-8</v>
      </c>
      <c r="AV32" s="37">
        <f t="shared" ref="AV32:BE32" si="69">_xlfn.T.DIST(AV22,AV$4,TRUE)</f>
        <v>9.5587496257175594E-3</v>
      </c>
      <c r="AW32" s="37">
        <f t="shared" si="69"/>
        <v>3.3080960801729211E-4</v>
      </c>
      <c r="AX32" s="37">
        <f t="shared" si="69"/>
        <v>1.6043674536097553E-5</v>
      </c>
      <c r="AY32" s="37">
        <f t="shared" si="69"/>
        <v>9.2355554147032067E-7</v>
      </c>
      <c r="AZ32" s="37">
        <f t="shared" si="69"/>
        <v>5.8752750086639867E-8</v>
      </c>
      <c r="BA32" s="37">
        <f t="shared" si="69"/>
        <v>3.9952599572442068E-9</v>
      </c>
      <c r="BB32" s="37">
        <f t="shared" si="69"/>
        <v>2.8512237195250902E-10</v>
      </c>
      <c r="BC32" s="37">
        <f t="shared" si="69"/>
        <v>2.1113575095846695E-11</v>
      </c>
      <c r="BD32" s="37">
        <f t="shared" si="69"/>
        <v>1.6101132825912735E-12</v>
      </c>
      <c r="BE32" s="37">
        <f t="shared" si="69"/>
        <v>1.2577837716086581E-13</v>
      </c>
    </row>
    <row r="33" spans="35:57" s="29" customFormat="1" x14ac:dyDescent="0.3">
      <c r="AJ33" s="37">
        <f t="shared" ref="AJ33:AS33" si="70">_xlfn.T.DIST(AJ23,AJ$4,TRUE)</f>
        <v>0.79596196626436599</v>
      </c>
      <c r="AK33" s="37">
        <f t="shared" si="70"/>
        <v>3.6573683629720341E-2</v>
      </c>
      <c r="AL33" s="37">
        <f t="shared" si="70"/>
        <v>3.2443859169080809E-3</v>
      </c>
      <c r="AM33" s="37">
        <f t="shared" si="70"/>
        <v>3.1228009937038216E-4</v>
      </c>
      <c r="AN33" s="37">
        <f t="shared" si="70"/>
        <v>3.0319901908158907E-5</v>
      </c>
      <c r="AO33" s="37">
        <f t="shared" si="70"/>
        <v>2.9277844126585998E-6</v>
      </c>
      <c r="AP33" s="37">
        <f t="shared" si="70"/>
        <v>2.8024112657455821E-7</v>
      </c>
      <c r="AQ33" s="37">
        <f t="shared" si="70"/>
        <v>2.6576697261459863E-8</v>
      </c>
      <c r="AR33" s="37">
        <f t="shared" si="70"/>
        <v>2.4981368267796948E-9</v>
      </c>
      <c r="AS33" s="37">
        <f t="shared" si="70"/>
        <v>2.3289214225397838E-10</v>
      </c>
      <c r="AV33" s="37">
        <f t="shared" ref="AV33:BE33" si="71">_xlfn.T.DIST(AV23,AV$4,TRUE)</f>
        <v>8.5105356540250646E-3</v>
      </c>
      <c r="AW33" s="37">
        <f t="shared" si="71"/>
        <v>2.0168999891728305E-4</v>
      </c>
      <c r="AX33" s="37">
        <f t="shared" si="71"/>
        <v>6.706947122603199E-6</v>
      </c>
      <c r="AY33" s="37">
        <f t="shared" si="71"/>
        <v>2.6419672029117219E-7</v>
      </c>
      <c r="AZ33" s="37">
        <f t="shared" si="71"/>
        <v>1.1479765536775819E-8</v>
      </c>
      <c r="BA33" s="37">
        <f t="shared" si="71"/>
        <v>5.323899108621088E-10</v>
      </c>
      <c r="BB33" s="37">
        <f t="shared" si="71"/>
        <v>2.5879297555048511E-11</v>
      </c>
      <c r="BC33" s="37">
        <f t="shared" si="71"/>
        <v>1.303962770571977E-12</v>
      </c>
      <c r="BD33" s="37">
        <f t="shared" si="71"/>
        <v>6.7601502675956991E-14</v>
      </c>
      <c r="BE33" s="37">
        <f t="shared" si="71"/>
        <v>3.5873191330060565E-15</v>
      </c>
    </row>
    <row r="34" spans="35:57" s="29" customFormat="1" x14ac:dyDescent="0.3">
      <c r="AJ34" s="37">
        <f t="shared" ref="AJ34:AS34" si="72">_xlfn.T.DIST(AJ24,AJ$4,TRUE)</f>
        <v>0.69777600303978193</v>
      </c>
      <c r="AK34" s="37">
        <f t="shared" si="72"/>
        <v>1.6070386064442676E-2</v>
      </c>
      <c r="AL34" s="37">
        <f t="shared" si="72"/>
        <v>9.5999540350622089E-4</v>
      </c>
      <c r="AM34" s="37">
        <f t="shared" si="72"/>
        <v>6.2282223481846009E-5</v>
      </c>
      <c r="AN34" s="37">
        <f t="shared" si="72"/>
        <v>4.0822824983118865E-6</v>
      </c>
      <c r="AO34" s="37">
        <f t="shared" si="72"/>
        <v>2.6650944774988243E-7</v>
      </c>
      <c r="AP34" s="37">
        <f t="shared" si="72"/>
        <v>1.7268662763680202E-8</v>
      </c>
      <c r="AQ34" s="37">
        <f t="shared" si="72"/>
        <v>1.1098232849912998E-9</v>
      </c>
      <c r="AR34" s="37">
        <f t="shared" si="72"/>
        <v>7.0761934093984405E-11</v>
      </c>
      <c r="AS34" s="37">
        <f t="shared" si="72"/>
        <v>4.4783586537477546E-12</v>
      </c>
      <c r="AV34" s="37">
        <f t="shared" ref="AV34:BE34" si="73">_xlfn.T.DIST(AV24,AV$4,TRUE)</f>
        <v>7.6410589569194248E-3</v>
      </c>
      <c r="AW34" s="37">
        <f t="shared" si="73"/>
        <v>1.2838527142837634E-4</v>
      </c>
      <c r="AX34" s="37">
        <f t="shared" si="73"/>
        <v>3.0266025773053557E-6</v>
      </c>
      <c r="AY34" s="37">
        <f t="shared" si="73"/>
        <v>8.4294368239840951E-8</v>
      </c>
      <c r="AZ34" s="37">
        <f t="shared" si="73"/>
        <v>2.5839726063650503E-9</v>
      </c>
      <c r="BA34" s="37">
        <f t="shared" si="73"/>
        <v>8.4394105043775668E-11</v>
      </c>
      <c r="BB34" s="37">
        <f t="shared" si="73"/>
        <v>2.8850485137394599E-12</v>
      </c>
      <c r="BC34" s="37">
        <f t="shared" si="73"/>
        <v>1.0211330124175087E-13</v>
      </c>
      <c r="BD34" s="37">
        <f t="shared" si="73"/>
        <v>3.7150782954679072E-15</v>
      </c>
      <c r="BE34" s="37">
        <f t="shared" si="73"/>
        <v>1.3823409877582684E-16</v>
      </c>
    </row>
    <row r="35" spans="35:57" s="29" customFormat="1" x14ac:dyDescent="0.3">
      <c r="AJ35" s="38"/>
      <c r="AK35" s="38"/>
      <c r="AL35" s="38"/>
      <c r="AM35" s="38"/>
      <c r="AN35" s="38"/>
      <c r="AO35" s="38"/>
      <c r="AP35" s="38"/>
      <c r="AQ35" s="38"/>
      <c r="AR35" s="38"/>
      <c r="AS35" s="38"/>
    </row>
    <row r="36" spans="35:57" s="29" customFormat="1" x14ac:dyDescent="0.3"/>
    <row r="37" spans="35:57" s="29" customFormat="1" x14ac:dyDescent="0.3">
      <c r="AI37" s="40"/>
    </row>
    <row r="38" spans="35:57" s="29" customFormat="1" x14ac:dyDescent="0.3">
      <c r="AI38" s="40"/>
    </row>
    <row r="39" spans="35:57" s="29" customFormat="1" x14ac:dyDescent="0.3">
      <c r="AI39" s="40"/>
    </row>
    <row r="40" spans="35:57" s="29" customFormat="1" x14ac:dyDescent="0.3">
      <c r="AI40" s="40"/>
    </row>
    <row r="41" spans="35:57" s="29" customFormat="1" x14ac:dyDescent="0.3">
      <c r="AI41" s="40"/>
    </row>
    <row r="42" spans="35:57" s="29" customFormat="1" x14ac:dyDescent="0.3">
      <c r="AI42" s="40"/>
    </row>
    <row r="43" spans="35:57" s="29" customFormat="1" x14ac:dyDescent="0.3">
      <c r="AI43" s="40"/>
    </row>
    <row r="44" spans="35:57" s="29" customFormat="1" x14ac:dyDescent="0.3"/>
    <row r="45" spans="35:57" s="29" customFormat="1" x14ac:dyDescent="0.3"/>
    <row r="46" spans="35:57" s="29" customFormat="1" x14ac:dyDescent="0.3"/>
    <row r="47" spans="35:57" s="29" customFormat="1" x14ac:dyDescent="0.3"/>
    <row r="48" spans="35:57" s="29" customFormat="1" x14ac:dyDescent="0.3"/>
    <row r="49" spans="48:55" s="29" customFormat="1" x14ac:dyDescent="0.3"/>
    <row r="53" spans="48:55" x14ac:dyDescent="0.3">
      <c r="AV53" s="2"/>
      <c r="AW53" s="2"/>
      <c r="AX53" s="2"/>
      <c r="AY53" s="2"/>
      <c r="AZ53" s="2"/>
      <c r="BA53" s="2"/>
      <c r="BB53" s="2"/>
      <c r="BC53" s="2"/>
    </row>
  </sheetData>
  <mergeCells count="4">
    <mergeCell ref="F4:G4"/>
    <mergeCell ref="H4:I4"/>
    <mergeCell ref="F17:O17"/>
    <mergeCell ref="L1:V3"/>
  </mergeCells>
  <conditionalFormatting sqref="F19:O27">
    <cfRule type="expression" dxfId="0" priority="1">
      <formula>IF(F19&gt;=$C$8,1,0)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B1:BK77"/>
  <sheetViews>
    <sheetView zoomScale="76" zoomScaleNormal="76" workbookViewId="0">
      <selection activeCell="L17" sqref="L17"/>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97</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(10^B12)</f>
        <v>5.6234132519034921</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(10^B13)</f>
        <v>5.8210321777087159</v>
      </c>
      <c r="D13" s="13">
        <f t="shared" ref="D13:D20" si="15">((C13-C$12)/C$12)*100</f>
        <v>3.5142166679343911</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6.0255958607435796</v>
      </c>
      <c r="D14" s="13">
        <f t="shared" si="15"/>
        <v>7.1519305237606554</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6.2373483548241939</v>
      </c>
      <c r="D15" s="13">
        <f t="shared" si="15"/>
        <v>10.917481526240108</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6.4565422903465572</v>
      </c>
      <c r="D16" s="13">
        <f t="shared" si="15"/>
        <v>14.815362149688285</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6.6834391756861464</v>
      </c>
      <c r="D17" s="13">
        <f t="shared" si="15"/>
        <v>18.850222743701821</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6.9183097091893666</v>
      </c>
      <c r="D18" s="13">
        <f t="shared" si="15"/>
        <v>23.026877081238155</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7.1614341021290207</v>
      </c>
      <c r="D19" s="13">
        <f t="shared" si="15"/>
        <v>27.350308101666148</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7.4131024130091765</v>
      </c>
      <c r="D20" s="15">
        <f t="shared" si="15"/>
        <v>31.825673855640709</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Log10(x)</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(10^B35)</f>
        <v>5.6234132519034921</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ref="C36:C43" si="16">(10^B36)</f>
        <v>5.8210321777087159</v>
      </c>
      <c r="D36" s="56">
        <f t="shared" ref="D36:D43" si="17">((C36-C$12)/C$12)*100</f>
        <v>3.5142166679343911</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6.0255958607435796</v>
      </c>
      <c r="D37" s="56">
        <f t="shared" si="17"/>
        <v>7.1519305237606554</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6.2373483548241939</v>
      </c>
      <c r="D38" s="56">
        <f t="shared" si="17"/>
        <v>10.917481526240108</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6.4565422903465572</v>
      </c>
      <c r="D39" s="56">
        <f t="shared" si="17"/>
        <v>14.815362149688285</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6.6834391756861482</v>
      </c>
      <c r="D40" s="56">
        <f t="shared" si="17"/>
        <v>18.850222743701856</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6.9183097091893675</v>
      </c>
      <c r="D41" s="56">
        <f t="shared" si="17"/>
        <v>23.026877081238172</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7.1614341021290233</v>
      </c>
      <c r="D42" s="56">
        <f t="shared" si="17"/>
        <v>27.350308101666194</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7.4131024130091765</v>
      </c>
      <c r="D43" s="62">
        <f t="shared" si="17"/>
        <v>31.825673855640709</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E33:N33"/>
    <mergeCell ref="B1:AA3"/>
    <mergeCell ref="AR4:BK6"/>
    <mergeCell ref="C5:M7"/>
    <mergeCell ref="E10:N10"/>
    <mergeCell ref="C28:M30"/>
    <mergeCell ref="C10:C11"/>
    <mergeCell ref="B10:B11"/>
    <mergeCell ref="D10:D11"/>
    <mergeCell ref="B33:B34"/>
    <mergeCell ref="C33:C34"/>
    <mergeCell ref="D33:D3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7030A0"/>
  </sheetPr>
  <dimension ref="B1:BK77"/>
  <sheetViews>
    <sheetView zoomScale="76" zoomScaleNormal="76" workbookViewId="0">
      <selection activeCell="T54" sqref="T54"/>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98</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(10^B12)-1</f>
        <v>4.6234132519034921</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(10^B13)-1</f>
        <v>4.8210321777087159</v>
      </c>
      <c r="D13" s="13">
        <f t="shared" ref="D13:D20" si="15">((C13-C$12)/C$12)*100</f>
        <v>4.2743080715067547</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5.0255958607435796</v>
      </c>
      <c r="D14" s="13">
        <f t="shared" si="15"/>
        <v>8.6988245897012568</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5.2373483548241939</v>
      </c>
      <c r="D15" s="13">
        <f t="shared" si="15"/>
        <v>13.278828204853641</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5.4565422903465572</v>
      </c>
      <c r="D16" s="13">
        <f t="shared" si="15"/>
        <v>18.019783070441736</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5.6834391756861464</v>
      </c>
      <c r="D17" s="13">
        <f t="shared" si="15"/>
        <v>22.927345362135519</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5.9183097091893666</v>
      </c>
      <c r="D18" s="13">
        <f t="shared" si="15"/>
        <v>28.007370025873339</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6.1614341021290207</v>
      </c>
      <c r="D19" s="13">
        <f t="shared" si="15"/>
        <v>33.265917763079358</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6.4131024130091765</v>
      </c>
      <c r="D20" s="15">
        <f t="shared" si="15"/>
        <v>38.709262261357594</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Log10(x+1)</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 t="shared" ref="C35:C43" si="16">(10^B35)-1</f>
        <v>4.6234132519034921</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si="16"/>
        <v>4.8210321777087159</v>
      </c>
      <c r="D36" s="56">
        <f t="shared" ref="D36:D43" si="17">((C36-C$12)/C$12)*100</f>
        <v>4.2743080715067547</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5.0255958607435796</v>
      </c>
      <c r="D37" s="56">
        <f t="shared" si="17"/>
        <v>8.6988245897012568</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5.2373483548241939</v>
      </c>
      <c r="D38" s="56">
        <f t="shared" si="17"/>
        <v>13.278828204853641</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5.4565422903465572</v>
      </c>
      <c r="D39" s="56">
        <f t="shared" si="17"/>
        <v>18.019783070441736</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5.6834391756861482</v>
      </c>
      <c r="D40" s="56">
        <f t="shared" si="17"/>
        <v>22.927345362135558</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5.9183097091893675</v>
      </c>
      <c r="D41" s="56">
        <f t="shared" si="17"/>
        <v>28.007370025873364</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6.1614341021290233</v>
      </c>
      <c r="D42" s="56">
        <f t="shared" si="17"/>
        <v>33.265917763079415</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6.4131024130091765</v>
      </c>
      <c r="D43" s="62">
        <f t="shared" si="17"/>
        <v>38.709262261357594</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7"/>
  </sheetPr>
  <dimension ref="B1:BK77"/>
  <sheetViews>
    <sheetView zoomScale="76" zoomScaleNormal="76" workbookViewId="0">
      <selection activeCell="O47" sqref="O47"/>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99</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EXP(B12)</f>
        <v>2.1170000166126748</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EXP(B13)</f>
        <v>2.1489943746552203</v>
      </c>
      <c r="D13" s="13">
        <f t="shared" ref="D13:D20" si="15">((C13-C$12)/C$12)*100</f>
        <v>1.5113064615718961</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2.1814722654982011</v>
      </c>
      <c r="D14" s="13">
        <f t="shared" si="15"/>
        <v>3.0454533953516769</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2.2144409968040746</v>
      </c>
      <c r="D15" s="13">
        <f t="shared" si="15"/>
        <v>4.6027859908717019</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2.2479079866764717</v>
      </c>
      <c r="D16" s="13">
        <f t="shared" si="15"/>
        <v>6.1836546545359719</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2.2818807653293036</v>
      </c>
      <c r="D17" s="13">
        <f t="shared" si="15"/>
        <v>7.788415088463144</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2.3163669767810915</v>
      </c>
      <c r="D18" s="13">
        <f t="shared" si="15"/>
        <v>9.4174283705210176</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2.3513743805749021</v>
      </c>
      <c r="D19" s="13">
        <f t="shared" si="15"/>
        <v>11.071061035570523</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2.3869108535242765</v>
      </c>
      <c r="D20" s="15">
        <f t="shared" si="15"/>
        <v>12.749685157937552</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Ln(x)</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83">
        <f t="shared" ref="C35:C43" si="16">EXP(B35)</f>
        <v>2.1170000166126748</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si="16"/>
        <v>2.1489943746552203</v>
      </c>
      <c r="D36" s="56">
        <f t="shared" ref="D36:D43" si="17">((C36-C$12)/C$12)*100</f>
        <v>1.5113064615718961</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2.1814722654982011</v>
      </c>
      <c r="D37" s="56">
        <f t="shared" si="17"/>
        <v>3.0454533953516769</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2.2144409968040746</v>
      </c>
      <c r="D38" s="56">
        <f t="shared" si="17"/>
        <v>4.6027859908717019</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2.2479079866764717</v>
      </c>
      <c r="D39" s="56">
        <f t="shared" si="17"/>
        <v>6.1836546545359719</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2.2818807653293041</v>
      </c>
      <c r="D40" s="56">
        <f t="shared" si="17"/>
        <v>7.7884150884631662</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2.3163669767810919</v>
      </c>
      <c r="D41" s="56">
        <f t="shared" si="17"/>
        <v>9.4174283705210389</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2.3513743805749021</v>
      </c>
      <c r="D42" s="56">
        <f t="shared" si="17"/>
        <v>11.071061035570523</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2.3869108535242765</v>
      </c>
      <c r="D43" s="62">
        <f t="shared" si="17"/>
        <v>12.749685157937552</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4"/>
  </sheetPr>
  <dimension ref="B1:BK77"/>
  <sheetViews>
    <sheetView zoomScale="76" zoomScaleNormal="76" workbookViewId="0">
      <selection activeCell="U53" sqref="U53"/>
    </sheetView>
  </sheetViews>
  <sheetFormatPr defaultRowHeight="14.4" x14ac:dyDescent="0.3"/>
  <cols>
    <col min="2" max="2" width="11.33203125" customWidth="1"/>
    <col min="3" max="3" width="12.77734375" customWidth="1"/>
    <col min="4" max="4" width="11.88671875" style="10" customWidth="1"/>
    <col min="5" max="5" width="8.88671875" style="10"/>
    <col min="6" max="6" width="10.44140625" style="10" customWidth="1"/>
    <col min="7" max="7" width="12" style="10" bestFit="1" customWidth="1"/>
    <col min="8" max="8" width="9.44140625" style="10" bestFit="1" customWidth="1"/>
    <col min="9" max="14" width="8.88671875" style="10"/>
  </cols>
  <sheetData>
    <row r="1" spans="2:63" s="29" customFormat="1" ht="14.4" customHeight="1" x14ac:dyDescent="0.3">
      <c r="B1" s="218" t="s">
        <v>96</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2:63" s="29" customFormat="1" ht="14.4" customHeight="1" x14ac:dyDescent="0.3">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2:63" s="29" customFormat="1" ht="14.4" customHeight="1" x14ac:dyDescent="0.3">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row>
    <row r="4" spans="2:63" s="29" customFormat="1" ht="15" customHeight="1" x14ac:dyDescent="0.3">
      <c r="D4" s="41"/>
      <c r="E4" s="41"/>
      <c r="F4" s="41"/>
      <c r="G4" s="41"/>
      <c r="H4" s="41"/>
      <c r="I4" s="41"/>
      <c r="J4" s="41"/>
      <c r="K4" s="41"/>
      <c r="L4" s="41"/>
      <c r="M4" s="41"/>
      <c r="N4" s="41"/>
      <c r="AR4" s="219" t="s">
        <v>76</v>
      </c>
      <c r="AS4" s="219"/>
      <c r="AT4" s="219"/>
      <c r="AU4" s="219"/>
      <c r="AV4" s="219"/>
      <c r="AW4" s="219"/>
      <c r="AX4" s="219"/>
      <c r="AY4" s="219"/>
      <c r="AZ4" s="219"/>
      <c r="BA4" s="219"/>
      <c r="BB4" s="219"/>
      <c r="BC4" s="219"/>
      <c r="BD4" s="219"/>
      <c r="BE4" s="219"/>
      <c r="BF4" s="219"/>
      <c r="BG4" s="219"/>
      <c r="BH4" s="219"/>
      <c r="BI4" s="219"/>
      <c r="BJ4" s="219"/>
      <c r="BK4" s="219"/>
    </row>
    <row r="5" spans="2:63" s="29" customFormat="1" ht="14.4" customHeight="1" x14ac:dyDescent="0.3">
      <c r="C5" s="220" t="s">
        <v>77</v>
      </c>
      <c r="D5" s="221"/>
      <c r="E5" s="221"/>
      <c r="F5" s="221"/>
      <c r="G5" s="221"/>
      <c r="H5" s="221"/>
      <c r="I5" s="221"/>
      <c r="J5" s="221"/>
      <c r="K5" s="221"/>
      <c r="L5" s="221"/>
      <c r="M5" s="221"/>
      <c r="N5" s="41"/>
      <c r="AR5" s="219"/>
      <c r="AS5" s="219"/>
      <c r="AT5" s="219"/>
      <c r="AU5" s="219"/>
      <c r="AV5" s="219"/>
      <c r="AW5" s="219"/>
      <c r="AX5" s="219"/>
      <c r="AY5" s="219"/>
      <c r="AZ5" s="219"/>
      <c r="BA5" s="219"/>
      <c r="BB5" s="219"/>
      <c r="BC5" s="219"/>
      <c r="BD5" s="219"/>
      <c r="BE5" s="219"/>
      <c r="BF5" s="219"/>
      <c r="BG5" s="219"/>
      <c r="BH5" s="219"/>
      <c r="BI5" s="219"/>
      <c r="BJ5" s="219"/>
      <c r="BK5" s="219"/>
    </row>
    <row r="6" spans="2:63" s="29" customFormat="1" x14ac:dyDescent="0.3">
      <c r="C6" s="221"/>
      <c r="D6" s="221"/>
      <c r="E6" s="221"/>
      <c r="F6" s="221"/>
      <c r="G6" s="221"/>
      <c r="H6" s="221"/>
      <c r="I6" s="221"/>
      <c r="J6" s="221"/>
      <c r="K6" s="221"/>
      <c r="L6" s="221"/>
      <c r="M6" s="221"/>
      <c r="N6" s="41"/>
      <c r="AR6" s="219"/>
      <c r="AS6" s="219"/>
      <c r="AT6" s="219"/>
      <c r="AU6" s="219"/>
      <c r="AV6" s="219"/>
      <c r="AW6" s="219"/>
      <c r="AX6" s="219"/>
      <c r="AY6" s="219"/>
      <c r="AZ6" s="219"/>
      <c r="BA6" s="219"/>
      <c r="BB6" s="219"/>
      <c r="BC6" s="219"/>
      <c r="BD6" s="219"/>
      <c r="BE6" s="219"/>
      <c r="BF6" s="219"/>
      <c r="BG6" s="219"/>
      <c r="BH6" s="219"/>
      <c r="BI6" s="219"/>
      <c r="BJ6" s="219"/>
      <c r="BK6" s="219"/>
    </row>
    <row r="7" spans="2:63" s="29" customFormat="1" x14ac:dyDescent="0.3">
      <c r="C7" s="221"/>
      <c r="D7" s="221"/>
      <c r="E7" s="221"/>
      <c r="F7" s="221"/>
      <c r="G7" s="221"/>
      <c r="H7" s="221"/>
      <c r="I7" s="221"/>
      <c r="J7" s="221"/>
      <c r="K7" s="221"/>
      <c r="L7" s="221"/>
      <c r="M7" s="221"/>
      <c r="N7" s="41"/>
      <c r="AS7" s="41"/>
      <c r="AT7" s="41"/>
      <c r="AU7" s="41"/>
      <c r="AV7" s="41"/>
      <c r="AW7" s="41"/>
      <c r="AX7" s="41"/>
      <c r="AY7" s="41"/>
      <c r="AZ7" s="41"/>
      <c r="BA7" s="41"/>
      <c r="BB7" s="41"/>
      <c r="BC7" s="41"/>
    </row>
    <row r="8" spans="2:63" s="41" customFormat="1" ht="15.6" x14ac:dyDescent="0.3">
      <c r="AR8" s="42" t="s">
        <v>74</v>
      </c>
      <c r="AT8" s="43" t="s">
        <v>72</v>
      </c>
      <c r="AV8" s="43" t="s">
        <v>68</v>
      </c>
      <c r="AW8" s="11"/>
      <c r="AX8" s="44" t="s">
        <v>69</v>
      </c>
      <c r="AY8" s="11"/>
      <c r="AZ8" s="43" t="s">
        <v>70</v>
      </c>
      <c r="BA8" s="11"/>
      <c r="BB8" s="43" t="s">
        <v>75</v>
      </c>
      <c r="BC8" s="11"/>
      <c r="BD8" s="43" t="s">
        <v>73</v>
      </c>
      <c r="BE8" s="11"/>
      <c r="BF8" s="43" t="s">
        <v>65</v>
      </c>
      <c r="BG8" s="11"/>
      <c r="BH8" s="44" t="s">
        <v>66</v>
      </c>
      <c r="BI8" s="11"/>
      <c r="BJ8" s="44" t="s">
        <v>67</v>
      </c>
      <c r="BK8" s="12"/>
    </row>
    <row r="9" spans="2:63" s="29" customFormat="1" ht="15" thickBot="1" x14ac:dyDescent="0.35">
      <c r="D9" s="41"/>
      <c r="E9" s="41"/>
      <c r="F9" s="41"/>
      <c r="G9" s="41"/>
      <c r="H9" s="41"/>
      <c r="I9" s="41"/>
      <c r="J9" s="41"/>
      <c r="K9" s="41"/>
      <c r="L9" s="41"/>
      <c r="M9" s="41"/>
      <c r="N9" s="41"/>
      <c r="AR9" s="45">
        <f>'Constant CV'!E6</f>
        <v>0</v>
      </c>
      <c r="AT9" s="13">
        <f t="shared" ref="AT9:AT17" si="0">10^B12</f>
        <v>5.6234132519034921</v>
      </c>
      <c r="AV9" s="13">
        <f t="shared" ref="AV9:AV17" si="1">EXP(B12)</f>
        <v>2.1170000166126748</v>
      </c>
      <c r="AW9" s="13">
        <f t="shared" ref="AW9:AW17" si="2">B12^2</f>
        <v>0.5625</v>
      </c>
      <c r="AX9" s="13">
        <f t="shared" ref="AX9:AX17" si="3">B12^0.5</f>
        <v>0.8660254037844386</v>
      </c>
      <c r="AY9" s="41">
        <f t="shared" ref="AY9:AY17" si="4">(SIN(B12))^2</f>
        <v>0.46463139916614848</v>
      </c>
      <c r="AZ9" s="13">
        <f t="shared" ref="AZ9:AZ17" si="5">(B12^2)-0.5</f>
        <v>6.25E-2</v>
      </c>
      <c r="BA9" s="13">
        <f t="shared" ref="BA9:BA17" si="6">EXP(B12)-1</f>
        <v>1.1170000166126748</v>
      </c>
      <c r="BB9" s="13"/>
      <c r="BC9" s="13"/>
      <c r="BD9" s="46"/>
      <c r="BE9" s="46">
        <f t="shared" ref="BE9:BE17" si="7">B12^3</f>
        <v>0.421875</v>
      </c>
      <c r="BF9" s="46">
        <f t="shared" ref="BF9:BF17" si="8">1/(B12^0.5)</f>
        <v>1.1547005383792517</v>
      </c>
      <c r="BG9" s="46">
        <f t="shared" ref="BG9:BG17" si="9">1/B12</f>
        <v>1.3333333333333333</v>
      </c>
      <c r="BH9" s="46">
        <f t="shared" ref="BH9:BH17" si="10">B12</f>
        <v>0.75</v>
      </c>
      <c r="BI9" s="46">
        <f t="shared" ref="BI9:BI17" si="11">B12</f>
        <v>0.75</v>
      </c>
      <c r="BJ9" s="46">
        <f t="shared" ref="BJ9:BJ17" si="12">B12</f>
        <v>0.75</v>
      </c>
      <c r="BK9" s="47">
        <f t="shared" ref="BK9:BK17" si="13">B12</f>
        <v>0.75</v>
      </c>
    </row>
    <row r="10" spans="2:63" s="29" customFormat="1" ht="15.6" customHeight="1" x14ac:dyDescent="0.3">
      <c r="B10" s="229" t="s">
        <v>71</v>
      </c>
      <c r="C10" s="227" t="s">
        <v>103</v>
      </c>
      <c r="D10" s="231" t="s">
        <v>21</v>
      </c>
      <c r="E10" s="222" t="s">
        <v>20</v>
      </c>
      <c r="F10" s="223"/>
      <c r="G10" s="223"/>
      <c r="H10" s="223"/>
      <c r="I10" s="223"/>
      <c r="J10" s="223"/>
      <c r="K10" s="223"/>
      <c r="L10" s="223"/>
      <c r="M10" s="223"/>
      <c r="N10" s="224"/>
      <c r="AR10" s="45">
        <f>'Constant CV'!E7</f>
        <v>0.02</v>
      </c>
      <c r="AT10" s="13">
        <f t="shared" si="0"/>
        <v>5.8210321777087159</v>
      </c>
      <c r="AV10" s="13">
        <f t="shared" si="1"/>
        <v>2.1489943746552203</v>
      </c>
      <c r="AW10" s="13">
        <f t="shared" si="2"/>
        <v>0.585225</v>
      </c>
      <c r="AX10" s="13">
        <f t="shared" si="3"/>
        <v>0.87464278422679509</v>
      </c>
      <c r="AY10" s="41">
        <f t="shared" si="4"/>
        <v>0.47960749437920452</v>
      </c>
      <c r="AZ10" s="13">
        <f t="shared" si="5"/>
        <v>8.5224999999999995E-2</v>
      </c>
      <c r="BA10" s="13">
        <f t="shared" si="6"/>
        <v>1.1489943746552203</v>
      </c>
      <c r="BB10" s="13"/>
      <c r="BC10" s="13"/>
      <c r="BD10" s="46"/>
      <c r="BE10" s="46">
        <f t="shared" si="7"/>
        <v>0.44769712500000003</v>
      </c>
      <c r="BF10" s="46">
        <f t="shared" si="8"/>
        <v>1.1433239009500589</v>
      </c>
      <c r="BG10" s="46">
        <f t="shared" si="9"/>
        <v>1.3071895424836601</v>
      </c>
      <c r="BH10" s="46">
        <f t="shared" si="10"/>
        <v>0.76500000000000001</v>
      </c>
      <c r="BI10" s="46">
        <f t="shared" si="11"/>
        <v>0.76500000000000001</v>
      </c>
      <c r="BJ10" s="46">
        <f t="shared" si="12"/>
        <v>0.76500000000000001</v>
      </c>
      <c r="BK10" s="47">
        <f t="shared" si="13"/>
        <v>0.76500000000000001</v>
      </c>
    </row>
    <row r="11" spans="2:63" s="29" customFormat="1" x14ac:dyDescent="0.3">
      <c r="B11" s="230"/>
      <c r="C11" s="228"/>
      <c r="D11" s="232"/>
      <c r="E11" s="11">
        <f>'Constant CV'!F18</f>
        <v>2</v>
      </c>
      <c r="F11" s="11">
        <f>'Constant CV'!G18</f>
        <v>4</v>
      </c>
      <c r="G11" s="11">
        <f>'Constant CV'!H18</f>
        <v>6</v>
      </c>
      <c r="H11" s="11">
        <f>'Constant CV'!I18</f>
        <v>8</v>
      </c>
      <c r="I11" s="11">
        <f>'Constant CV'!J18</f>
        <v>10</v>
      </c>
      <c r="J11" s="11">
        <f>'Constant CV'!K18</f>
        <v>12</v>
      </c>
      <c r="K11" s="11">
        <f>'Constant CV'!L18</f>
        <v>14</v>
      </c>
      <c r="L11" s="11">
        <f>'Constant CV'!M18</f>
        <v>16</v>
      </c>
      <c r="M11" s="11">
        <f>'Constant CV'!N18</f>
        <v>18</v>
      </c>
      <c r="N11" s="12">
        <f>'Constant CV'!O18</f>
        <v>20</v>
      </c>
      <c r="AR11" s="45">
        <f>'Constant CV'!E8</f>
        <v>0.04</v>
      </c>
      <c r="AT11" s="13">
        <f t="shared" si="0"/>
        <v>6.0255958607435796</v>
      </c>
      <c r="AV11" s="13">
        <f t="shared" si="1"/>
        <v>2.1814722654982011</v>
      </c>
      <c r="AW11" s="13">
        <f t="shared" si="2"/>
        <v>0.60840000000000005</v>
      </c>
      <c r="AX11" s="13">
        <f t="shared" si="3"/>
        <v>0.88317608663278468</v>
      </c>
      <c r="AY11" s="41">
        <f t="shared" si="4"/>
        <v>0.49460194147086622</v>
      </c>
      <c r="AZ11" s="13">
        <f t="shared" si="5"/>
        <v>0.10840000000000005</v>
      </c>
      <c r="BA11" s="13">
        <f t="shared" si="6"/>
        <v>1.1814722654982011</v>
      </c>
      <c r="BB11" s="13"/>
      <c r="BC11" s="13"/>
      <c r="BD11" s="46"/>
      <c r="BE11" s="46">
        <f t="shared" si="7"/>
        <v>0.47455200000000003</v>
      </c>
      <c r="BF11" s="46">
        <f t="shared" si="8"/>
        <v>1.1322770341445958</v>
      </c>
      <c r="BG11" s="46">
        <f t="shared" si="9"/>
        <v>1.2820512820512819</v>
      </c>
      <c r="BH11" s="46">
        <f t="shared" si="10"/>
        <v>0.78</v>
      </c>
      <c r="BI11" s="46">
        <f t="shared" si="11"/>
        <v>0.78</v>
      </c>
      <c r="BJ11" s="46">
        <f t="shared" si="12"/>
        <v>0.78</v>
      </c>
      <c r="BK11" s="47">
        <f t="shared" si="13"/>
        <v>0.78</v>
      </c>
    </row>
    <row r="12" spans="2:63" s="29" customFormat="1" x14ac:dyDescent="0.3">
      <c r="B12" s="64">
        <f>'Constant CV'!$C$6+'Constant CV'!$C$6*AR9</f>
        <v>0.75</v>
      </c>
      <c r="C12" s="65">
        <f>EXP(B12)-1</f>
        <v>1.1170000166126748</v>
      </c>
      <c r="D12" s="13">
        <f>((C12-C$12)/C$12)*100</f>
        <v>0</v>
      </c>
      <c r="E12" s="13">
        <f>'Constant CV'!F19</f>
        <v>5.0000000000000044E-2</v>
      </c>
      <c r="F12" s="13">
        <f>'Constant CV'!G19</f>
        <v>5.0000000000000072E-2</v>
      </c>
      <c r="G12" s="13">
        <f>'Constant CV'!H19</f>
        <v>5.0000000000000031E-2</v>
      </c>
      <c r="H12" s="13">
        <f>'Constant CV'!I19</f>
        <v>5.0000000000000017E-2</v>
      </c>
      <c r="I12" s="13">
        <f>'Constant CV'!J19</f>
        <v>5.0000000000000065E-2</v>
      </c>
      <c r="J12" s="13">
        <f>'Constant CV'!K19</f>
        <v>5.0000000000000225E-2</v>
      </c>
      <c r="K12" s="13">
        <f>'Constant CV'!L19</f>
        <v>4.9999999999999878E-2</v>
      </c>
      <c r="L12" s="13">
        <f>'Constant CV'!M19</f>
        <v>4.999999999999985E-2</v>
      </c>
      <c r="M12" s="13">
        <f>'Constant CV'!N19</f>
        <v>0.05</v>
      </c>
      <c r="N12" s="14">
        <f>'Constant CV'!O19</f>
        <v>5.0000000000000044E-2</v>
      </c>
      <c r="AR12" s="45">
        <f>'Constant CV'!E9</f>
        <v>0.06</v>
      </c>
      <c r="AT12" s="13">
        <f t="shared" si="0"/>
        <v>6.2373483548241939</v>
      </c>
      <c r="AV12" s="13">
        <f t="shared" si="1"/>
        <v>2.2144409968040746</v>
      </c>
      <c r="AW12" s="13">
        <f t="shared" si="2"/>
        <v>0.63202500000000006</v>
      </c>
      <c r="AX12" s="13">
        <f t="shared" si="3"/>
        <v>0.89162772500635046</v>
      </c>
      <c r="AY12" s="41">
        <f t="shared" si="4"/>
        <v>0.50960124645084637</v>
      </c>
      <c r="AZ12" s="13">
        <f t="shared" si="5"/>
        <v>0.13202500000000006</v>
      </c>
      <c r="BA12" s="13">
        <f t="shared" si="6"/>
        <v>1.2144409968040746</v>
      </c>
      <c r="BB12" s="13"/>
      <c r="BC12" s="13"/>
      <c r="BD12" s="46"/>
      <c r="BE12" s="46">
        <f t="shared" si="7"/>
        <v>0.50245987500000011</v>
      </c>
      <c r="BF12" s="46">
        <f t="shared" si="8"/>
        <v>1.1215443081840886</v>
      </c>
      <c r="BG12" s="46">
        <f t="shared" si="9"/>
        <v>1.2578616352201257</v>
      </c>
      <c r="BH12" s="46">
        <f t="shared" si="10"/>
        <v>0.79500000000000004</v>
      </c>
      <c r="BI12" s="46">
        <f t="shared" si="11"/>
        <v>0.79500000000000004</v>
      </c>
      <c r="BJ12" s="46">
        <f t="shared" si="12"/>
        <v>0.79500000000000004</v>
      </c>
      <c r="BK12" s="47">
        <f t="shared" si="13"/>
        <v>0.79500000000000004</v>
      </c>
    </row>
    <row r="13" spans="2:63" s="29" customFormat="1" ht="13.95" customHeight="1" x14ac:dyDescent="0.3">
      <c r="B13" s="48">
        <f>'Constant CV'!$C$6+'Constant CV'!$C$6*AR10</f>
        <v>0.76500000000000001</v>
      </c>
      <c r="C13" s="65">
        <f t="shared" ref="C13:C20" si="14">EXP(B13)-1</f>
        <v>1.1489943746552203</v>
      </c>
      <c r="D13" s="13">
        <f t="shared" ref="D13:D20" si="15">((C13-C$12)/C$12)*100</f>
        <v>2.8643113309495738</v>
      </c>
      <c r="E13" s="13">
        <f>'Constant CV'!F20</f>
        <v>5.1687516291313233E-2</v>
      </c>
      <c r="F13" s="13">
        <f>'Constant CV'!G20</f>
        <v>7.5576817857780448E-2</v>
      </c>
      <c r="G13" s="13">
        <f>'Constant CV'!H20</f>
        <v>0.1059847724588302</v>
      </c>
      <c r="H13" s="13">
        <f>'Constant CV'!I20</f>
        <v>0.13741859234297621</v>
      </c>
      <c r="I13" s="13">
        <f>'Constant CV'!J20</f>
        <v>0.16913517135921333</v>
      </c>
      <c r="J13" s="13">
        <f>'Constant CV'!K20</f>
        <v>0.20086231586996117</v>
      </c>
      <c r="K13" s="13">
        <f>'Constant CV'!L20</f>
        <v>0.23242675475174016</v>
      </c>
      <c r="L13" s="13">
        <f>'Constant CV'!M20</f>
        <v>0.26369299695403386</v>
      </c>
      <c r="M13" s="13">
        <f>'Constant CV'!N20</f>
        <v>0.29454802192673385</v>
      </c>
      <c r="N13" s="14">
        <f>'Constant CV'!O20</f>
        <v>0.32489589127978452</v>
      </c>
      <c r="AR13" s="45">
        <f>'Constant CV'!E10</f>
        <v>0.08</v>
      </c>
      <c r="AT13" s="13">
        <f t="shared" si="0"/>
        <v>6.4565422903465572</v>
      </c>
      <c r="AV13" s="13">
        <f t="shared" si="1"/>
        <v>2.2479079866764717</v>
      </c>
      <c r="AW13" s="13">
        <f t="shared" si="2"/>
        <v>0.65610000000000013</v>
      </c>
      <c r="AX13" s="13">
        <f t="shared" si="3"/>
        <v>0.9</v>
      </c>
      <c r="AY13" s="41">
        <f t="shared" si="4"/>
        <v>0.52459191095708535</v>
      </c>
      <c r="AZ13" s="13">
        <f t="shared" si="5"/>
        <v>0.15610000000000013</v>
      </c>
      <c r="BA13" s="13">
        <f t="shared" si="6"/>
        <v>1.2479079866764717</v>
      </c>
      <c r="BB13" s="13"/>
      <c r="BC13" s="13"/>
      <c r="BD13" s="46"/>
      <c r="BE13" s="46">
        <f t="shared" si="7"/>
        <v>0.53144100000000016</v>
      </c>
      <c r="BF13" s="46">
        <f t="shared" si="8"/>
        <v>1.1111111111111112</v>
      </c>
      <c r="BG13" s="46">
        <f t="shared" si="9"/>
        <v>1.2345679012345678</v>
      </c>
      <c r="BH13" s="46">
        <f t="shared" si="10"/>
        <v>0.81</v>
      </c>
      <c r="BI13" s="46">
        <f t="shared" si="11"/>
        <v>0.81</v>
      </c>
      <c r="BJ13" s="46">
        <f t="shared" si="12"/>
        <v>0.81</v>
      </c>
      <c r="BK13" s="47">
        <f t="shared" si="13"/>
        <v>0.81</v>
      </c>
    </row>
    <row r="14" spans="2:63" s="29" customFormat="1" ht="13.95" customHeight="1" x14ac:dyDescent="0.3">
      <c r="B14" s="48">
        <f>'Constant CV'!$C$6+'Constant CV'!$C$6*AR11</f>
        <v>0.78</v>
      </c>
      <c r="C14" s="65">
        <f t="shared" si="14"/>
        <v>1.1814722654982011</v>
      </c>
      <c r="D14" s="13">
        <f t="shared" si="15"/>
        <v>5.7719111841233159</v>
      </c>
      <c r="E14" s="13">
        <f>'Constant CV'!F21</f>
        <v>5.6949761804567886E-2</v>
      </c>
      <c r="F14" s="13">
        <f>'Constant CV'!G21</f>
        <v>0.16913758324257214</v>
      </c>
      <c r="G14" s="13">
        <f>'Constant CV'!H21</f>
        <v>0.30513292424575383</v>
      </c>
      <c r="H14" s="13">
        <f>'Constant CV'!I21</f>
        <v>0.42871565231408637</v>
      </c>
      <c r="I14" s="13">
        <f>'Constant CV'!J21</f>
        <v>0.5359232975303605</v>
      </c>
      <c r="J14" s="13">
        <f>'Constant CV'!K21</f>
        <v>0.62676215242887845</v>
      </c>
      <c r="K14" s="13">
        <f>'Constant CV'!L21</f>
        <v>0.70241355381077653</v>
      </c>
      <c r="L14" s="13">
        <f>'Constant CV'!M21</f>
        <v>0.76454231847553022</v>
      </c>
      <c r="M14" s="13">
        <f>'Constant CV'!N21</f>
        <v>0.81497006096249291</v>
      </c>
      <c r="N14" s="14">
        <f>'Constant CV'!O21</f>
        <v>0.85549022839772659</v>
      </c>
      <c r="AR14" s="45">
        <f>'Constant CV'!E11</f>
        <v>0.1</v>
      </c>
      <c r="AT14" s="13">
        <f t="shared" si="0"/>
        <v>6.6834391756861464</v>
      </c>
      <c r="AV14" s="13">
        <f t="shared" si="1"/>
        <v>2.2818807653293036</v>
      </c>
      <c r="AW14" s="13">
        <f t="shared" si="2"/>
        <v>0.68062499999999992</v>
      </c>
      <c r="AX14" s="13">
        <f t="shared" si="3"/>
        <v>0.90829510622924747</v>
      </c>
      <c r="AY14" s="41">
        <f t="shared" si="4"/>
        <v>0.53956044440336703</v>
      </c>
      <c r="AZ14" s="13">
        <f t="shared" si="5"/>
        <v>0.18062499999999992</v>
      </c>
      <c r="BA14" s="13">
        <f t="shared" si="6"/>
        <v>1.2818807653293036</v>
      </c>
      <c r="BB14" s="13"/>
      <c r="BC14" s="13"/>
      <c r="BD14" s="46"/>
      <c r="BE14" s="46">
        <f t="shared" si="7"/>
        <v>0.56151562499999996</v>
      </c>
      <c r="BF14" s="46">
        <f t="shared" si="8"/>
        <v>1.1009637651263606</v>
      </c>
      <c r="BG14" s="46">
        <f t="shared" si="9"/>
        <v>1.2121212121212122</v>
      </c>
      <c r="BH14" s="46">
        <f t="shared" si="10"/>
        <v>0.82499999999999996</v>
      </c>
      <c r="BI14" s="46">
        <f t="shared" si="11"/>
        <v>0.82499999999999996</v>
      </c>
      <c r="BJ14" s="46">
        <f t="shared" si="12"/>
        <v>0.82499999999999996</v>
      </c>
      <c r="BK14" s="47">
        <f t="shared" si="13"/>
        <v>0.82499999999999996</v>
      </c>
    </row>
    <row r="15" spans="2:63" s="29" customFormat="1" x14ac:dyDescent="0.3">
      <c r="B15" s="48">
        <f>'Constant CV'!$C$6+'Constant CV'!$C$6*AR12</f>
        <v>0.79500000000000004</v>
      </c>
      <c r="C15" s="65">
        <f t="shared" si="14"/>
        <v>1.2144409968040746</v>
      </c>
      <c r="D15" s="13">
        <f t="shared" si="15"/>
        <v>8.7234537817547704</v>
      </c>
      <c r="E15" s="13">
        <f>'Constant CV'!F22</f>
        <v>6.6634443506623398E-2</v>
      </c>
      <c r="F15" s="13">
        <f>'Constant CV'!G22</f>
        <v>0.35765599877091092</v>
      </c>
      <c r="G15" s="13">
        <f>'Constant CV'!H22</f>
        <v>0.6127071446931216</v>
      </c>
      <c r="H15" s="13">
        <f>'Constant CV'!I22</f>
        <v>0.77206147215172016</v>
      </c>
      <c r="I15" s="13">
        <f>'Constant CV'!J22</f>
        <v>0.86824661920492852</v>
      </c>
      <c r="J15" s="13">
        <f>'Constant CV'!K22</f>
        <v>0.92503346012090881</v>
      </c>
      <c r="K15" s="13">
        <f>'Constant CV'!L22</f>
        <v>0.9579285473771546</v>
      </c>
      <c r="L15" s="13">
        <f>'Constant CV'!M22</f>
        <v>0.97667310091812121</v>
      </c>
      <c r="M15" s="13">
        <f>'Constant CV'!N22</f>
        <v>0.98720339053876882</v>
      </c>
      <c r="N15" s="14">
        <f>'Constant CV'!O22</f>
        <v>0.99304625603147345</v>
      </c>
      <c r="AR15" s="45">
        <f>'Constant CV'!E12</f>
        <v>0.12</v>
      </c>
      <c r="AT15" s="13">
        <f t="shared" si="0"/>
        <v>6.9183097091893666</v>
      </c>
      <c r="AV15" s="13">
        <f t="shared" si="1"/>
        <v>2.3163669767810915</v>
      </c>
      <c r="AW15" s="13">
        <f t="shared" si="2"/>
        <v>0.70559999999999989</v>
      </c>
      <c r="AX15" s="13">
        <f t="shared" si="3"/>
        <v>0.91651513899116799</v>
      </c>
      <c r="AY15" s="41">
        <f t="shared" si="4"/>
        <v>0.55449337611993554</v>
      </c>
      <c r="AZ15" s="13">
        <f t="shared" si="5"/>
        <v>0.20559999999999989</v>
      </c>
      <c r="BA15" s="13">
        <f t="shared" si="6"/>
        <v>1.3163669767810915</v>
      </c>
      <c r="BB15" s="13"/>
      <c r="BC15" s="13"/>
      <c r="BD15" s="46"/>
      <c r="BE15" s="46">
        <f t="shared" si="7"/>
        <v>0.5927039999999999</v>
      </c>
      <c r="BF15" s="46">
        <f t="shared" si="8"/>
        <v>1.091089451179962</v>
      </c>
      <c r="BG15" s="46">
        <f t="shared" si="9"/>
        <v>1.1904761904761905</v>
      </c>
      <c r="BH15" s="46">
        <f t="shared" si="10"/>
        <v>0.84</v>
      </c>
      <c r="BI15" s="46">
        <f t="shared" si="11"/>
        <v>0.84</v>
      </c>
      <c r="BJ15" s="46">
        <f t="shared" si="12"/>
        <v>0.84</v>
      </c>
      <c r="BK15" s="47">
        <f t="shared" si="13"/>
        <v>0.84</v>
      </c>
    </row>
    <row r="16" spans="2:63" s="29" customFormat="1" x14ac:dyDescent="0.3">
      <c r="B16" s="48">
        <f>'Constant CV'!$C$6+'Constant CV'!$C$6*AR13</f>
        <v>0.81</v>
      </c>
      <c r="C16" s="65">
        <f t="shared" si="14"/>
        <v>1.2479079866764717</v>
      </c>
      <c r="D16" s="13">
        <f t="shared" si="15"/>
        <v>11.71960323338025</v>
      </c>
      <c r="E16" s="13">
        <f>'Constant CV'!F23</f>
        <v>8.2538776829473567E-2</v>
      </c>
      <c r="F16" s="13">
        <f>'Constant CV'!G23</f>
        <v>0.60320365411271482</v>
      </c>
      <c r="G16" s="13">
        <f>'Constant CV'!H23</f>
        <v>0.85162298538270043</v>
      </c>
      <c r="H16" s="13">
        <f>'Constant CV'!I23</f>
        <v>0.94426024172160283</v>
      </c>
      <c r="I16" s="13">
        <f>'Constant CV'!J23</f>
        <v>0.97928509248168105</v>
      </c>
      <c r="J16" s="13">
        <f>'Constant CV'!K23</f>
        <v>0.99240842459938339</v>
      </c>
      <c r="K16" s="13">
        <f>'Constant CV'!L23</f>
        <v>0.99725567644278945</v>
      </c>
      <c r="L16" s="13">
        <f>'Constant CV'!M23</f>
        <v>0.99902032171345134</v>
      </c>
      <c r="M16" s="13">
        <f>'Constant CV'!N23</f>
        <v>0.99965420623176182</v>
      </c>
      <c r="N16" s="14">
        <f>'Constant CV'!O23</f>
        <v>0.9998791800839012</v>
      </c>
      <c r="AR16" s="45">
        <f>'Constant CV'!E13</f>
        <v>0.14000000000000001</v>
      </c>
      <c r="AT16" s="13">
        <f t="shared" si="0"/>
        <v>7.1614341021290207</v>
      </c>
      <c r="AV16" s="13">
        <f t="shared" si="1"/>
        <v>2.3513743805749021</v>
      </c>
      <c r="AW16" s="13">
        <f t="shared" si="2"/>
        <v>0.73102499999999992</v>
      </c>
      <c r="AX16" s="13">
        <f t="shared" si="3"/>
        <v>0.92466210044534647</v>
      </c>
      <c r="AY16" s="41">
        <f t="shared" si="4"/>
        <v>0.56937726747618878</v>
      </c>
      <c r="AZ16" s="13">
        <f t="shared" si="5"/>
        <v>0.23102499999999992</v>
      </c>
      <c r="BA16" s="13">
        <f t="shared" si="6"/>
        <v>1.3513743805749021</v>
      </c>
      <c r="BB16" s="13"/>
      <c r="BC16" s="13"/>
      <c r="BD16" s="46"/>
      <c r="BE16" s="46">
        <f t="shared" si="7"/>
        <v>0.62502637499999991</v>
      </c>
      <c r="BF16" s="46">
        <f t="shared" si="8"/>
        <v>1.0814761408717501</v>
      </c>
      <c r="BG16" s="46">
        <f t="shared" si="9"/>
        <v>1.1695906432748537</v>
      </c>
      <c r="BH16" s="46">
        <f t="shared" si="10"/>
        <v>0.85499999999999998</v>
      </c>
      <c r="BI16" s="46">
        <f t="shared" si="11"/>
        <v>0.85499999999999998</v>
      </c>
      <c r="BJ16" s="46">
        <f t="shared" si="12"/>
        <v>0.85499999999999998</v>
      </c>
      <c r="BK16" s="47">
        <f t="shared" si="13"/>
        <v>0.85499999999999998</v>
      </c>
    </row>
    <row r="17" spans="2:63" s="29" customFormat="1" ht="15" thickBot="1" x14ac:dyDescent="0.35">
      <c r="B17" s="48">
        <f>'Constant CV'!$C$6+'Constant CV'!$C$6*AR14</f>
        <v>0.82499999999999996</v>
      </c>
      <c r="C17" s="65">
        <f t="shared" si="14"/>
        <v>1.2818807653293036</v>
      </c>
      <c r="D17" s="13">
        <f t="shared" si="15"/>
        <v>14.761033685266456</v>
      </c>
      <c r="E17" s="13">
        <f>'Constant CV'!F24</f>
        <v>0.10793542259481323</v>
      </c>
      <c r="F17" s="13">
        <f>'Constant CV'!G24</f>
        <v>0.80318441143784647</v>
      </c>
      <c r="G17" s="13">
        <f>'Constant CV'!H24</f>
        <v>0.95609235805436632</v>
      </c>
      <c r="H17" s="13">
        <f>'Constant CV'!I24</f>
        <v>0.98975178208617054</v>
      </c>
      <c r="I17" s="13">
        <f>'Constant CV'!J24</f>
        <v>0.9976102796795322</v>
      </c>
      <c r="J17" s="13">
        <f>'Constant CV'!K24</f>
        <v>0.99944846339285531</v>
      </c>
      <c r="K17" s="13">
        <f>'Constant CV'!L24</f>
        <v>0.99987421913773777</v>
      </c>
      <c r="L17" s="13">
        <f>'Constant CV'!M24</f>
        <v>0.99997164565379193</v>
      </c>
      <c r="M17" s="13">
        <f>'Constant CV'!N24</f>
        <v>0.99999367631772296</v>
      </c>
      <c r="N17" s="14">
        <f>'Constant CV'!O24</f>
        <v>0.99999860336503654</v>
      </c>
      <c r="AR17" s="45">
        <f>'Constant CV'!E14</f>
        <v>0.16</v>
      </c>
      <c r="AT17" s="15">
        <f t="shared" si="0"/>
        <v>7.4131024130091765</v>
      </c>
      <c r="AV17" s="15">
        <f t="shared" si="1"/>
        <v>2.3869108535242765</v>
      </c>
      <c r="AW17" s="15">
        <f t="shared" si="2"/>
        <v>0.75690000000000002</v>
      </c>
      <c r="AX17" s="15">
        <f t="shared" si="3"/>
        <v>0.93273790530888145</v>
      </c>
      <c r="AY17" s="41">
        <f t="shared" si="4"/>
        <v>0.58419872397453854</v>
      </c>
      <c r="AZ17" s="15">
        <f t="shared" si="5"/>
        <v>0.25690000000000002</v>
      </c>
      <c r="BA17" s="15">
        <f t="shared" si="6"/>
        <v>1.3869108535242765</v>
      </c>
      <c r="BB17" s="15"/>
      <c r="BC17" s="15"/>
      <c r="BD17" s="49"/>
      <c r="BE17" s="49">
        <f t="shared" si="7"/>
        <v>0.65850300000000006</v>
      </c>
      <c r="BF17" s="49">
        <f t="shared" si="8"/>
        <v>1.0721125348377949</v>
      </c>
      <c r="BG17" s="49">
        <f t="shared" si="9"/>
        <v>1.1494252873563218</v>
      </c>
      <c r="BH17" s="49">
        <f t="shared" si="10"/>
        <v>0.87</v>
      </c>
      <c r="BI17" s="49">
        <f t="shared" si="11"/>
        <v>0.87</v>
      </c>
      <c r="BJ17" s="49">
        <f t="shared" si="12"/>
        <v>0.87</v>
      </c>
      <c r="BK17" s="50">
        <f t="shared" si="13"/>
        <v>0.87</v>
      </c>
    </row>
    <row r="18" spans="2:63" s="29" customFormat="1" x14ac:dyDescent="0.3">
      <c r="B18" s="48">
        <f>'Constant CV'!$C$6+'Constant CV'!$C$6*AR15</f>
        <v>0.84</v>
      </c>
      <c r="C18" s="65">
        <f t="shared" si="14"/>
        <v>1.3163669767810915</v>
      </c>
      <c r="D18" s="13">
        <f t="shared" si="15"/>
        <v>17.848429472096257</v>
      </c>
      <c r="E18" s="13">
        <f>'Constant CV'!F25</f>
        <v>0.14841414344721959</v>
      </c>
      <c r="F18" s="13">
        <f>'Constant CV'!G25</f>
        <v>0.91417541477649789</v>
      </c>
      <c r="G18" s="13">
        <f>'Constant CV'!H25</f>
        <v>0.98819000820422065</v>
      </c>
      <c r="H18" s="13">
        <f>'Constant CV'!I25</f>
        <v>0.99825615918091681</v>
      </c>
      <c r="I18" s="13">
        <f>'Constant CV'!J25</f>
        <v>0.99974118479894303</v>
      </c>
      <c r="J18" s="13">
        <f>'Constant CV'!K25</f>
        <v>0.99996187636460221</v>
      </c>
      <c r="K18" s="13">
        <f>'Constant CV'!L25</f>
        <v>0.99999444182148711</v>
      </c>
      <c r="L18" s="13">
        <f>'Constant CV'!M25</f>
        <v>0.99999919806136395</v>
      </c>
      <c r="M18" s="13">
        <f>'Constant CV'!N25</f>
        <v>0.99999988542722174</v>
      </c>
      <c r="N18" s="14">
        <f>'Constant CV'!O25</f>
        <v>0.9999999837783351</v>
      </c>
    </row>
    <row r="19" spans="2:63" s="29" customFormat="1" x14ac:dyDescent="0.3">
      <c r="B19" s="48">
        <f>'Constant CV'!$C$6+'Constant CV'!$C$6*AR16</f>
        <v>0.85499999999999998</v>
      </c>
      <c r="C19" s="65">
        <f t="shared" si="14"/>
        <v>1.3513743805749021</v>
      </c>
      <c r="D19" s="13">
        <f t="shared" si="15"/>
        <v>20.982485270946757</v>
      </c>
      <c r="E19" s="13">
        <f>'Constant CV'!F26</f>
        <v>0.21254856938965908</v>
      </c>
      <c r="F19" s="13">
        <f>'Constant CV'!G26</f>
        <v>0.96362800636919688</v>
      </c>
      <c r="G19" s="13">
        <f>'Constant CV'!H26</f>
        <v>0.99676232103021445</v>
      </c>
      <c r="H19" s="13">
        <f>'Constant CV'!I26</f>
        <v>0.99968798409734994</v>
      </c>
      <c r="I19" s="13">
        <f>'Constant CV'!J26</f>
        <v>0.99996969157785742</v>
      </c>
      <c r="J19" s="13">
        <f>'Constant CV'!K26</f>
        <v>0.99999707274797722</v>
      </c>
      <c r="K19" s="13">
        <f>'Constant CV'!L26</f>
        <v>0.99999971978475277</v>
      </c>
      <c r="L19" s="13">
        <f>'Constant CV'!M26</f>
        <v>0.99999997342460667</v>
      </c>
      <c r="M19" s="13">
        <f>'Constant CV'!N26</f>
        <v>0.9999999975019308</v>
      </c>
      <c r="N19" s="14">
        <f>'Constant CV'!O26</f>
        <v>0.9999999997671114</v>
      </c>
    </row>
    <row r="20" spans="2:63" s="29" customFormat="1" ht="15" thickBot="1" x14ac:dyDescent="0.35">
      <c r="B20" s="51">
        <f>'Constant CV'!$C$6+'Constant CV'!$C$6*AR17</f>
        <v>0.87</v>
      </c>
      <c r="C20" s="82">
        <f t="shared" si="14"/>
        <v>1.3869108535242765</v>
      </c>
      <c r="D20" s="15">
        <f t="shared" si="15"/>
        <v>24.163906257594494</v>
      </c>
      <c r="E20" s="15">
        <f>'Constant CV'!F27</f>
        <v>0.30986505591713748</v>
      </c>
      <c r="F20" s="15">
        <f>'Constant CV'!G27</f>
        <v>0.98405799920698567</v>
      </c>
      <c r="G20" s="15">
        <f>'Constant CV'!H27</f>
        <v>0.99904303119907112</v>
      </c>
      <c r="H20" s="15">
        <f>'Constant CV'!I27</f>
        <v>0.99993780207088645</v>
      </c>
      <c r="I20" s="15">
        <f>'Constant CV'!J27</f>
        <v>0.99999592030147433</v>
      </c>
      <c r="J20" s="15">
        <f>'Constant CV'!K27</f>
        <v>0.99999973357494643</v>
      </c>
      <c r="K20" s="15">
        <f>'Constant CV'!L27</f>
        <v>0.9999999827342223</v>
      </c>
      <c r="L20" s="15">
        <f>'Constant CV'!M27</f>
        <v>0.99999999889027891</v>
      </c>
      <c r="M20" s="15">
        <f>'Constant CV'!N27</f>
        <v>0.99999999992924171</v>
      </c>
      <c r="N20" s="16">
        <f>'Constant CV'!O27</f>
        <v>0.9999999999955218</v>
      </c>
    </row>
    <row r="21" spans="2:63" s="29" customFormat="1" x14ac:dyDescent="0.3">
      <c r="D21" s="52"/>
      <c r="E21" s="52"/>
      <c r="F21" s="52"/>
      <c r="G21" s="52"/>
      <c r="H21" s="52"/>
      <c r="I21" s="52"/>
      <c r="J21" s="52"/>
      <c r="K21" s="52"/>
      <c r="L21" s="52"/>
      <c r="M21" s="52"/>
      <c r="N21" s="52"/>
    </row>
    <row r="22" spans="2:63" s="29" customFormat="1" x14ac:dyDescent="0.3">
      <c r="D22" s="52"/>
      <c r="E22" s="52"/>
      <c r="F22" s="52"/>
      <c r="G22" s="52"/>
      <c r="H22" s="52"/>
      <c r="I22" s="52"/>
      <c r="J22" s="52"/>
      <c r="K22" s="52"/>
      <c r="L22" s="52"/>
      <c r="M22" s="52"/>
      <c r="N22" s="52"/>
    </row>
    <row r="23" spans="2:63" s="29" customFormat="1" x14ac:dyDescent="0.3">
      <c r="D23" s="52"/>
      <c r="E23" s="52"/>
      <c r="F23" s="52"/>
      <c r="G23" s="52"/>
      <c r="H23" s="52"/>
      <c r="I23" s="52"/>
      <c r="J23" s="52"/>
      <c r="K23" s="52"/>
      <c r="L23" s="52"/>
      <c r="M23" s="52"/>
      <c r="N23" s="52"/>
    </row>
    <row r="24" spans="2:63" s="29" customFormat="1" x14ac:dyDescent="0.3">
      <c r="D24" s="52"/>
      <c r="E24" s="52"/>
      <c r="F24" s="52"/>
      <c r="G24" s="52"/>
      <c r="H24" s="52"/>
      <c r="I24" s="52"/>
      <c r="J24" s="52"/>
      <c r="K24" s="52"/>
      <c r="L24" s="52"/>
      <c r="M24" s="52"/>
      <c r="N24" s="52"/>
    </row>
    <row r="25" spans="2:63" s="29" customFormat="1" x14ac:dyDescent="0.3">
      <c r="D25" s="52"/>
      <c r="E25" s="52"/>
      <c r="F25" s="52"/>
      <c r="G25" s="52"/>
      <c r="H25" s="52"/>
      <c r="I25" s="52"/>
      <c r="J25" s="52"/>
      <c r="K25" s="52"/>
      <c r="L25" s="52"/>
      <c r="M25" s="52"/>
      <c r="N25" s="52"/>
    </row>
    <row r="26" spans="2:63" s="29" customFormat="1" x14ac:dyDescent="0.3">
      <c r="D26" s="52"/>
      <c r="E26" s="52"/>
      <c r="F26" s="52"/>
      <c r="G26" s="52"/>
      <c r="H26" s="52"/>
      <c r="I26" s="52"/>
      <c r="J26" s="52"/>
      <c r="K26" s="52"/>
      <c r="L26" s="52"/>
      <c r="M26" s="52"/>
      <c r="N26" s="52"/>
    </row>
    <row r="27" spans="2:63" s="29" customFormat="1" x14ac:dyDescent="0.3">
      <c r="D27" s="52"/>
      <c r="E27" s="52"/>
      <c r="F27" s="52"/>
      <c r="G27" s="52"/>
      <c r="H27" s="52"/>
      <c r="I27" s="52"/>
      <c r="J27" s="52"/>
      <c r="K27" s="52"/>
      <c r="L27" s="52"/>
      <c r="M27" s="52"/>
      <c r="N27" s="52"/>
    </row>
    <row r="28" spans="2:63" s="17" customFormat="1" x14ac:dyDescent="0.3">
      <c r="C28" s="225" t="s">
        <v>78</v>
      </c>
      <c r="D28" s="226"/>
      <c r="E28" s="226"/>
      <c r="F28" s="226"/>
      <c r="G28" s="226"/>
      <c r="H28" s="226"/>
      <c r="I28" s="226"/>
      <c r="J28" s="226"/>
      <c r="K28" s="226"/>
      <c r="L28" s="226"/>
      <c r="M28" s="226"/>
      <c r="N28" s="53"/>
    </row>
    <row r="29" spans="2:63" s="17" customFormat="1" x14ac:dyDescent="0.3">
      <c r="C29" s="226"/>
      <c r="D29" s="226"/>
      <c r="E29" s="226"/>
      <c r="F29" s="226"/>
      <c r="G29" s="226"/>
      <c r="H29" s="226"/>
      <c r="I29" s="226"/>
      <c r="J29" s="226"/>
      <c r="K29" s="226"/>
      <c r="L29" s="226"/>
      <c r="M29" s="226"/>
      <c r="N29" s="53"/>
    </row>
    <row r="30" spans="2:63" s="17" customFormat="1" x14ac:dyDescent="0.3">
      <c r="C30" s="226"/>
      <c r="D30" s="226"/>
      <c r="E30" s="226"/>
      <c r="F30" s="226"/>
      <c r="G30" s="226"/>
      <c r="H30" s="226"/>
      <c r="I30" s="226"/>
      <c r="J30" s="226"/>
      <c r="K30" s="226"/>
      <c r="L30" s="226"/>
      <c r="M30" s="226"/>
      <c r="N30" s="53"/>
    </row>
    <row r="31" spans="2:63" s="17" customFormat="1" x14ac:dyDescent="0.3">
      <c r="D31" s="53"/>
      <c r="E31" s="53"/>
      <c r="F31" s="53"/>
      <c r="G31" s="53"/>
      <c r="H31" s="53"/>
      <c r="I31" s="53"/>
      <c r="J31" s="53"/>
      <c r="K31" s="53"/>
      <c r="L31" s="53"/>
      <c r="M31" s="53"/>
      <c r="N31" s="53"/>
    </row>
    <row r="32" spans="2:63" s="17" customFormat="1" ht="15" thickBot="1" x14ac:dyDescent="0.35">
      <c r="D32" s="53"/>
      <c r="E32" s="53"/>
      <c r="F32" s="53"/>
      <c r="G32" s="53"/>
      <c r="H32" s="53"/>
      <c r="I32" s="53"/>
      <c r="J32" s="53"/>
      <c r="K32" s="53"/>
      <c r="L32" s="53"/>
      <c r="M32" s="53"/>
      <c r="N32" s="53"/>
    </row>
    <row r="33" spans="2:14" s="17" customFormat="1" ht="16.2" customHeight="1" x14ac:dyDescent="0.3">
      <c r="B33" s="233" t="s">
        <v>71</v>
      </c>
      <c r="C33" s="235" t="str">
        <f>C10</f>
        <v>Inverse Ln(x+1)</v>
      </c>
      <c r="D33" s="237" t="s">
        <v>21</v>
      </c>
      <c r="E33" s="215" t="s">
        <v>20</v>
      </c>
      <c r="F33" s="216"/>
      <c r="G33" s="216"/>
      <c r="H33" s="216"/>
      <c r="I33" s="216"/>
      <c r="J33" s="216"/>
      <c r="K33" s="216"/>
      <c r="L33" s="216"/>
      <c r="M33" s="216"/>
      <c r="N33" s="217"/>
    </row>
    <row r="34" spans="2:14" s="17" customFormat="1" x14ac:dyDescent="0.3">
      <c r="B34" s="234"/>
      <c r="C34" s="236"/>
      <c r="D34" s="238"/>
      <c r="E34" s="57">
        <f>'INPUTS &amp; Notes '!G6</f>
        <v>2</v>
      </c>
      <c r="F34" s="57">
        <f>'INPUTS &amp; Notes '!G7</f>
        <v>4</v>
      </c>
      <c r="G34" s="57">
        <f>'INPUTS &amp; Notes '!G8</f>
        <v>6</v>
      </c>
      <c r="H34" s="57">
        <f>'INPUTS &amp; Notes '!G9</f>
        <v>8</v>
      </c>
      <c r="I34" s="57">
        <f>'INPUTS &amp; Notes '!G10</f>
        <v>10</v>
      </c>
      <c r="J34" s="57">
        <f>'INPUTS &amp; Notes '!G11</f>
        <v>12</v>
      </c>
      <c r="K34" s="57">
        <f>'INPUTS &amp; Notes '!G12</f>
        <v>14</v>
      </c>
      <c r="L34" s="57">
        <f>'INPUTS &amp; Notes '!G13</f>
        <v>16</v>
      </c>
      <c r="M34" s="57">
        <f>'INPUTS &amp; Notes '!G14</f>
        <v>18</v>
      </c>
      <c r="N34" s="58">
        <f>'INPUTS &amp; Notes '!G15</f>
        <v>20</v>
      </c>
    </row>
    <row r="35" spans="2:14" s="17" customFormat="1" x14ac:dyDescent="0.3">
      <c r="B35" s="59">
        <f>'INPUTS &amp; Notes '!BX6</f>
        <v>0.75</v>
      </c>
      <c r="C35" s="56">
        <f t="shared" ref="C35:C43" si="16">EXP(B35)-1</f>
        <v>1.1170000166126748</v>
      </c>
      <c r="D35" s="56">
        <f>((C35-C$12)/C$12)*100</f>
        <v>0</v>
      </c>
      <c r="E35" s="56">
        <f>'INPUTS &amp; Notes '!BV19</f>
        <v>5.0000000000000044E-2</v>
      </c>
      <c r="F35" s="56">
        <f>'INPUTS &amp; Notes '!BW19</f>
        <v>5.0000000000000072E-2</v>
      </c>
      <c r="G35" s="56">
        <f>'INPUTS &amp; Notes '!BX19</f>
        <v>5.0000000000000031E-2</v>
      </c>
      <c r="H35" s="56">
        <f>'INPUTS &amp; Notes '!BY19</f>
        <v>5.0000000000000017E-2</v>
      </c>
      <c r="I35" s="56">
        <f>'INPUTS &amp; Notes '!BZ19</f>
        <v>5.0000000000000065E-2</v>
      </c>
      <c r="J35" s="56">
        <f>'INPUTS &amp; Notes '!CA19</f>
        <v>5.0000000000000225E-2</v>
      </c>
      <c r="K35" s="56">
        <f>'INPUTS &amp; Notes '!CB19</f>
        <v>4.9999999999999878E-2</v>
      </c>
      <c r="L35" s="56">
        <f>'INPUTS &amp; Notes '!CC19</f>
        <v>4.999999999999985E-2</v>
      </c>
      <c r="M35" s="56">
        <f>'INPUTS &amp; Notes '!CD19</f>
        <v>0.05</v>
      </c>
      <c r="N35" s="60">
        <f>'INPUTS &amp; Notes '!CE19</f>
        <v>5.0000000000000044E-2</v>
      </c>
    </row>
    <row r="36" spans="2:14" s="17" customFormat="1" x14ac:dyDescent="0.3">
      <c r="B36" s="59">
        <f>'INPUTS &amp; Notes '!BX7</f>
        <v>0.76500000000000001</v>
      </c>
      <c r="C36" s="56">
        <f t="shared" si="16"/>
        <v>1.1489943746552203</v>
      </c>
      <c r="D36" s="56">
        <f t="shared" ref="D36:D43" si="17">((C36-C$12)/C$12)*100</f>
        <v>2.8643113309495738</v>
      </c>
      <c r="E36" s="56">
        <f>'INPUTS &amp; Notes '!BV20</f>
        <v>5.1722182954372253E-2</v>
      </c>
      <c r="F36" s="56">
        <f>'INPUTS &amp; Notes '!BW20</f>
        <v>7.6130031579926677E-2</v>
      </c>
      <c r="G36" s="56">
        <f>'INPUTS &amp; Notes '!BX20</f>
        <v>0.10720843929718261</v>
      </c>
      <c r="H36" s="56">
        <f>'INPUTS &amp; Notes '!BY20</f>
        <v>0.13932888196106907</v>
      </c>
      <c r="I36" s="56">
        <f>'INPUTS &amp; Notes '!BZ20</f>
        <v>0.17172507524254116</v>
      </c>
      <c r="J36" s="56">
        <f>'INPUTS &amp; Notes '!CA20</f>
        <v>0.20411411045158326</v>
      </c>
      <c r="K36" s="56">
        <f>'INPUTS &amp; Notes '!CB20</f>
        <v>0.23631530449692617</v>
      </c>
      <c r="L36" s="56">
        <f>'INPUTS &amp; Notes '!CC20</f>
        <v>0.268187497748267</v>
      </c>
      <c r="M36" s="56">
        <f>'INPUTS &amp; Notes '!CD20</f>
        <v>0.29961329064578301</v>
      </c>
      <c r="N36" s="60">
        <f>'INPUTS &amp; Notes '!CE20</f>
        <v>0.33049343880888604</v>
      </c>
    </row>
    <row r="37" spans="2:14" s="17" customFormat="1" x14ac:dyDescent="0.3">
      <c r="B37" s="59">
        <f>'INPUTS &amp; Notes '!BX8</f>
        <v>0.78</v>
      </c>
      <c r="C37" s="56">
        <f t="shared" si="16"/>
        <v>1.1814722654982011</v>
      </c>
      <c r="D37" s="56">
        <f t="shared" si="17"/>
        <v>5.7719111841233159</v>
      </c>
      <c r="E37" s="56">
        <f>'INPUTS &amp; Notes '!BV21</f>
        <v>5.7253034994964501E-2</v>
      </c>
      <c r="F37" s="56">
        <f>'INPUTS &amp; Notes '!BW21</f>
        <v>0.17495706256817717</v>
      </c>
      <c r="G37" s="56">
        <f>'INPUTS &amp; Notes '!BX21</f>
        <v>0.31661987792904694</v>
      </c>
      <c r="H37" s="56">
        <f>'INPUTS &amp; Notes '!BY21</f>
        <v>0.44396730240910753</v>
      </c>
      <c r="I37" s="56">
        <f>'INPUTS &amp; Notes '!BZ21</f>
        <v>0.55320043419699505</v>
      </c>
      <c r="J37" s="56">
        <f>'INPUTS &amp; Notes '!CA21</f>
        <v>0.64468436764151282</v>
      </c>
      <c r="K37" s="56">
        <f>'INPUTS &amp; Notes '!CB21</f>
        <v>0.71996831181274246</v>
      </c>
      <c r="L37" s="56">
        <f>'INPUTS &amp; Notes '!CC21</f>
        <v>0.781045381660881</v>
      </c>
      <c r="M37" s="56">
        <f>'INPUTS &amp; Notes '!CD21</f>
        <v>0.83000754639332486</v>
      </c>
      <c r="N37" s="60">
        <f>'INPUTS &amp; Notes '!CE21</f>
        <v>0.86885725549236137</v>
      </c>
    </row>
    <row r="38" spans="2:14" s="17" customFormat="1" x14ac:dyDescent="0.3">
      <c r="B38" s="59">
        <f>'INPUTS &amp; Notes '!BX9</f>
        <v>0.79500000000000004</v>
      </c>
      <c r="C38" s="56">
        <f t="shared" si="16"/>
        <v>1.2144409968040746</v>
      </c>
      <c r="D38" s="56">
        <f t="shared" si="17"/>
        <v>8.7234537817547704</v>
      </c>
      <c r="E38" s="56">
        <f>'INPUTS &amp; Notes '!BV22</f>
        <v>6.7829720070390787E-2</v>
      </c>
      <c r="F38" s="56">
        <f>'INPUTS &amp; Notes '!BW22</f>
        <v>0.37980305697912281</v>
      </c>
      <c r="G38" s="56">
        <f>'INPUTS &amp; Notes '!BX22</f>
        <v>0.64077608734391889</v>
      </c>
      <c r="H38" s="56">
        <f>'INPUTS &amp; Notes '!BY22</f>
        <v>0.79665882039797031</v>
      </c>
      <c r="I38" s="56">
        <f>'INPUTS &amp; Notes '!BZ22</f>
        <v>0.88692992716811359</v>
      </c>
      <c r="J38" s="56">
        <f>'INPUTS &amp; Notes '!CA22</f>
        <v>0.93811351102547003</v>
      </c>
      <c r="K38" s="56">
        <f>'INPUTS &amp; Notes '!CB22</f>
        <v>0.96659681996550029</v>
      </c>
      <c r="L38" s="56">
        <f>'INPUTS &amp; Notes '!CC22</f>
        <v>0.98219043110978299</v>
      </c>
      <c r="M38" s="56">
        <f>'INPUTS &amp; Notes '!CD22</f>
        <v>0.99060676066029607</v>
      </c>
      <c r="N38" s="60">
        <f>'INPUTS &amp; Notes '!CE22</f>
        <v>0.99509320872908957</v>
      </c>
    </row>
    <row r="39" spans="2:14" s="17" customFormat="1" x14ac:dyDescent="0.3">
      <c r="B39" s="59">
        <f>'INPUTS &amp; Notes '!BX10</f>
        <v>0.81</v>
      </c>
      <c r="C39" s="56">
        <f t="shared" si="16"/>
        <v>1.2479079866764717</v>
      </c>
      <c r="D39" s="56">
        <f t="shared" si="17"/>
        <v>11.71960323338025</v>
      </c>
      <c r="E39" s="56">
        <f>'INPUTS &amp; Notes '!BV23</f>
        <v>8.607030151550224E-2</v>
      </c>
      <c r="F39" s="56">
        <f>'INPUTS &amp; Notes '!BW23</f>
        <v>0.64295372725842803</v>
      </c>
      <c r="G39" s="56">
        <f>'INPUTS &amp; Notes '!BX23</f>
        <v>0.87774142045214132</v>
      </c>
      <c r="H39" s="56">
        <f>'INPUTS &amp; Notes '!BY23</f>
        <v>0.95764143974233951</v>
      </c>
      <c r="I39" s="56">
        <f>'INPUTS &amp; Notes '!BZ23</f>
        <v>0.98545535997998701</v>
      </c>
      <c r="J39" s="56">
        <f>'INPUTS &amp; Notes '!CA23</f>
        <v>0.99507202295533115</v>
      </c>
      <c r="K39" s="56">
        <f>'INPUTS &amp; Notes '!CB23</f>
        <v>0.99835258775795055</v>
      </c>
      <c r="L39" s="56">
        <f>'INPUTS &amp; Notes '!CC23</f>
        <v>0.99945608377904127</v>
      </c>
      <c r="M39" s="56">
        <f>'INPUTS &amp; Notes '!CD23</f>
        <v>0.99982242942383759</v>
      </c>
      <c r="N39" s="60">
        <f>'INPUTS &amp; Notes '!CE23</f>
        <v>0.99994261371815729</v>
      </c>
    </row>
    <row r="40" spans="2:14" s="17" customFormat="1" x14ac:dyDescent="0.3">
      <c r="B40" s="59">
        <f>'INPUTS &amp; Notes '!BX11</f>
        <v>0.82500000000000007</v>
      </c>
      <c r="C40" s="56">
        <f t="shared" si="16"/>
        <v>1.2818807653293041</v>
      </c>
      <c r="D40" s="56">
        <f t="shared" si="17"/>
        <v>14.761033685266495</v>
      </c>
      <c r="E40" s="56">
        <f>'INPUTS &amp; Notes '!BV24</f>
        <v>0.11707896771506028</v>
      </c>
      <c r="F40" s="56">
        <f>'INPUTS &amp; Notes '!BW24</f>
        <v>0.8414383611014794</v>
      </c>
      <c r="G40" s="56">
        <f>'INPUTS &amp; Notes '!BX24</f>
        <v>0.9690969638103617</v>
      </c>
      <c r="H40" s="56">
        <f>'INPUTS &amp; Notes '!BY24</f>
        <v>0.99364325904472783</v>
      </c>
      <c r="I40" s="56">
        <f>'INPUTS &amp; Notes '!BZ24</f>
        <v>0.99869096741957475</v>
      </c>
      <c r="J40" s="56">
        <f>'INPUTS &amp; Notes '!CA24</f>
        <v>0.99973296534290323</v>
      </c>
      <c r="K40" s="56">
        <f>'INPUTS &amp; Notes '!CB24</f>
        <v>0.9999461475608058</v>
      </c>
      <c r="L40" s="56">
        <f>'INPUTS &amp; Notes '!CC24</f>
        <v>0.99998926148056433</v>
      </c>
      <c r="M40" s="56">
        <f>'INPUTS &amp; Notes '!CD24</f>
        <v>0.99999788101420539</v>
      </c>
      <c r="N40" s="60">
        <f>'INPUTS &amp; Notes '!CE24</f>
        <v>0.99999958585604065</v>
      </c>
    </row>
    <row r="41" spans="2:14" s="17" customFormat="1" x14ac:dyDescent="0.3">
      <c r="B41" s="59">
        <f>'INPUTS &amp; Notes '!BX12</f>
        <v>0.84000000000000008</v>
      </c>
      <c r="C41" s="56">
        <f t="shared" si="16"/>
        <v>1.3163669767810919</v>
      </c>
      <c r="D41" s="56">
        <f t="shared" si="17"/>
        <v>17.848429472096296</v>
      </c>
      <c r="E41" s="56">
        <f>'INPUTS &amp; Notes '!BV25</f>
        <v>0.17036986822686317</v>
      </c>
      <c r="F41" s="56">
        <f>'INPUTS &amp; Notes '!BW25</f>
        <v>0.93893259591375522</v>
      </c>
      <c r="G41" s="56">
        <f>'INPUTS &amp; Notes '!BX25</f>
        <v>0.99296444651625804</v>
      </c>
      <c r="H41" s="56">
        <f>'INPUTS &amp; Notes '!BY25</f>
        <v>0.99912581803460321</v>
      </c>
      <c r="I41" s="56">
        <f>'INPUTS &amp; Notes '!BZ25</f>
        <v>0.99989067057344394</v>
      </c>
      <c r="J41" s="56">
        <f>'INPUTS &amp; Notes '!CA25</f>
        <v>0.99998641869145721</v>
      </c>
      <c r="K41" s="56">
        <f>'INPUTS &amp; Notes '!CB25</f>
        <v>0.99999832918204501</v>
      </c>
      <c r="L41" s="56">
        <f>'INPUTS &amp; Notes '!CC25</f>
        <v>0.99999979649161408</v>
      </c>
      <c r="M41" s="56">
        <f>'INPUTS &amp; Notes '!CD25</f>
        <v>0.99999997544572605</v>
      </c>
      <c r="N41" s="60">
        <f>'INPUTS &amp; Notes '!CE25</f>
        <v>0.99999999706315901</v>
      </c>
    </row>
    <row r="42" spans="2:14" s="17" customFormat="1" x14ac:dyDescent="0.3">
      <c r="B42" s="59">
        <f>'INPUTS &amp; Notes '!BX13</f>
        <v>0.85500000000000009</v>
      </c>
      <c r="C42" s="56">
        <f t="shared" si="16"/>
        <v>1.3513743805749021</v>
      </c>
      <c r="D42" s="56">
        <f t="shared" si="17"/>
        <v>20.982485270946757</v>
      </c>
      <c r="E42" s="56">
        <f>'INPUTS &amp; Notes '!BV26</f>
        <v>0.26121506858982502</v>
      </c>
      <c r="F42" s="56">
        <f>'INPUTS &amp; Notes '!BW26</f>
        <v>0.97698172438407305</v>
      </c>
      <c r="G42" s="56">
        <f>'INPUTS &amp; Notes '!BX26</f>
        <v>0.99835578750455234</v>
      </c>
      <c r="H42" s="56">
        <f>'INPUTS &amp; Notes '!BY26</f>
        <v>0.99987275871829573</v>
      </c>
      <c r="I42" s="56">
        <f>'INPUTS &amp; Notes '!BZ26</f>
        <v>0.99999006697534842</v>
      </c>
      <c r="J42" s="56">
        <f>'INPUTS &amp; Notes '!CA26</f>
        <v>0.99999922842076394</v>
      </c>
      <c r="K42" s="56">
        <f>'INPUTS &amp; Notes '!CB26</f>
        <v>0.99999994055570385</v>
      </c>
      <c r="L42" s="56">
        <f>'INPUTS &amp; Notes '!CC26</f>
        <v>0.99999999546005169</v>
      </c>
      <c r="M42" s="56">
        <f>'INPUTS &amp; Notes '!CD26</f>
        <v>0.9999999996561667</v>
      </c>
      <c r="N42" s="60">
        <f>'INPUTS &amp; Notes '!CE26</f>
        <v>0.99999999997416222</v>
      </c>
    </row>
    <row r="43" spans="2:14" s="17" customFormat="1" ht="15" thickBot="1" x14ac:dyDescent="0.35">
      <c r="B43" s="61">
        <f>'INPUTS &amp; Notes '!BX14</f>
        <v>0.86999999999999988</v>
      </c>
      <c r="C43" s="62">
        <f t="shared" si="16"/>
        <v>1.3869108535242765</v>
      </c>
      <c r="D43" s="62">
        <f t="shared" si="17"/>
        <v>24.163906257594494</v>
      </c>
      <c r="E43" s="62">
        <f>'INPUTS &amp; Notes '!BV27</f>
        <v>0.40246457573073863</v>
      </c>
      <c r="F43" s="62">
        <f>'INPUTS &amp; Notes '!BW27</f>
        <v>0.99091052403790636</v>
      </c>
      <c r="G43" s="62">
        <f>'INPUTS &amp; Notes '!BX27</f>
        <v>0.99958102975982543</v>
      </c>
      <c r="H43" s="62">
        <f>'INPUTS &amp; Notes '!BY27</f>
        <v>0.99997913490393442</v>
      </c>
      <c r="I43" s="62">
        <f>'INPUTS &amp; Notes '!BZ27</f>
        <v>0.99999895083232593</v>
      </c>
      <c r="J43" s="62">
        <f>'INPUTS &amp; Notes '!CA27</f>
        <v>0.9999999474309893</v>
      </c>
      <c r="K43" s="62">
        <f>'INPUTS &amp; Notes '!CB27</f>
        <v>0.99999999738401424</v>
      </c>
      <c r="L43" s="62">
        <f>'INPUTS &amp; Notes '!CC27</f>
        <v>0.99999999987079591</v>
      </c>
      <c r="M43" s="62">
        <f>'INPUTS &amp; Notes '!CD27</f>
        <v>0.99999999999366529</v>
      </c>
      <c r="N43" s="63">
        <f>'INPUTS &amp; Notes '!CE27</f>
        <v>0.99999999999969158</v>
      </c>
    </row>
    <row r="44" spans="2:14" s="17" customFormat="1" x14ac:dyDescent="0.3">
      <c r="D44" s="54"/>
      <c r="E44" s="54"/>
      <c r="F44" s="54"/>
      <c r="G44" s="54"/>
      <c r="H44" s="55"/>
      <c r="I44" s="54"/>
      <c r="J44" s="54"/>
      <c r="K44" s="54"/>
      <c r="L44" s="54"/>
      <c r="M44" s="54"/>
      <c r="N44" s="54"/>
    </row>
    <row r="45" spans="2:14" s="17" customFormat="1" x14ac:dyDescent="0.3">
      <c r="D45" s="54"/>
      <c r="E45" s="54"/>
      <c r="F45" s="54"/>
      <c r="G45" s="54"/>
      <c r="H45" s="55"/>
      <c r="I45" s="54"/>
      <c r="J45" s="54"/>
      <c r="K45" s="54"/>
      <c r="L45" s="54"/>
      <c r="M45" s="54"/>
      <c r="N45" s="54"/>
    </row>
    <row r="46" spans="2:14" s="17" customFormat="1" x14ac:dyDescent="0.3">
      <c r="D46" s="54"/>
      <c r="E46" s="54"/>
      <c r="F46" s="54"/>
      <c r="G46" s="54"/>
      <c r="H46" s="54"/>
      <c r="I46" s="54"/>
      <c r="J46" s="54"/>
      <c r="K46" s="54"/>
      <c r="L46" s="54"/>
      <c r="M46" s="54"/>
      <c r="N46" s="54"/>
    </row>
    <row r="47" spans="2:14" s="17" customFormat="1" x14ac:dyDescent="0.3">
      <c r="D47" s="54"/>
      <c r="E47" s="54"/>
      <c r="F47" s="54"/>
      <c r="G47" s="54"/>
      <c r="H47" s="54"/>
      <c r="I47" s="54"/>
      <c r="J47" s="54"/>
      <c r="K47" s="54"/>
      <c r="L47" s="54"/>
      <c r="M47" s="54"/>
      <c r="N47" s="54"/>
    </row>
    <row r="48" spans="2:14" s="17" customFormat="1" x14ac:dyDescent="0.3">
      <c r="D48" s="54"/>
      <c r="E48" s="54"/>
      <c r="F48" s="54"/>
      <c r="G48" s="54"/>
      <c r="H48" s="54"/>
      <c r="I48" s="54"/>
      <c r="J48" s="54"/>
      <c r="K48" s="54"/>
      <c r="L48" s="54"/>
      <c r="M48" s="54"/>
      <c r="N48" s="54"/>
    </row>
    <row r="49" spans="4:14" s="17" customFormat="1" x14ac:dyDescent="0.3">
      <c r="D49" s="54"/>
      <c r="E49" s="54"/>
      <c r="F49" s="54"/>
      <c r="G49" s="54"/>
      <c r="H49" s="54"/>
      <c r="I49" s="54"/>
      <c r="J49" s="54"/>
      <c r="K49" s="54"/>
      <c r="L49" s="54"/>
      <c r="M49" s="54"/>
      <c r="N49" s="54"/>
    </row>
    <row r="50" spans="4:14" s="17" customFormat="1" x14ac:dyDescent="0.3">
      <c r="D50" s="54"/>
      <c r="E50" s="54"/>
      <c r="F50" s="54"/>
      <c r="G50" s="54"/>
      <c r="H50" s="54"/>
      <c r="I50" s="54"/>
      <c r="J50" s="54"/>
      <c r="K50" s="54"/>
      <c r="L50" s="54"/>
      <c r="M50" s="54"/>
      <c r="N50" s="54"/>
    </row>
    <row r="51" spans="4:14" s="17" customFormat="1" x14ac:dyDescent="0.3">
      <c r="D51" s="54"/>
      <c r="E51" s="54"/>
      <c r="F51" s="54"/>
      <c r="G51" s="54"/>
      <c r="H51" s="54"/>
      <c r="I51" s="54"/>
      <c r="J51" s="54"/>
      <c r="K51" s="54"/>
      <c r="L51" s="54"/>
      <c r="M51" s="54"/>
      <c r="N51" s="54"/>
    </row>
    <row r="52" spans="4:14" s="17" customFormat="1" x14ac:dyDescent="0.3">
      <c r="D52" s="54"/>
      <c r="E52" s="54"/>
      <c r="F52" s="54"/>
      <c r="G52" s="54"/>
      <c r="H52" s="54"/>
      <c r="I52" s="54"/>
      <c r="J52" s="54"/>
      <c r="K52" s="54"/>
      <c r="L52" s="54"/>
      <c r="M52" s="54"/>
      <c r="N52" s="54"/>
    </row>
    <row r="53" spans="4:14" s="17" customFormat="1" x14ac:dyDescent="0.3">
      <c r="D53" s="54"/>
      <c r="E53" s="54"/>
      <c r="F53" s="54"/>
      <c r="G53" s="54"/>
      <c r="H53" s="54"/>
      <c r="I53" s="54"/>
      <c r="J53" s="54"/>
      <c r="K53" s="54"/>
      <c r="L53" s="54"/>
      <c r="M53" s="54"/>
      <c r="N53" s="54"/>
    </row>
    <row r="54" spans="4:14" s="17" customFormat="1" x14ac:dyDescent="0.3">
      <c r="D54" s="54"/>
      <c r="E54" s="54"/>
      <c r="F54" s="54"/>
      <c r="G54" s="54"/>
      <c r="H54" s="54"/>
      <c r="I54" s="54"/>
      <c r="J54" s="54"/>
      <c r="K54" s="54"/>
      <c r="L54" s="54"/>
      <c r="M54" s="54"/>
      <c r="N54" s="54"/>
    </row>
    <row r="55" spans="4:14" s="17" customFormat="1" x14ac:dyDescent="0.3">
      <c r="D55" s="54"/>
      <c r="E55" s="54"/>
      <c r="F55" s="54"/>
      <c r="G55" s="54"/>
      <c r="H55" s="54"/>
      <c r="I55" s="54"/>
      <c r="J55" s="54"/>
      <c r="K55" s="54"/>
      <c r="L55" s="54"/>
      <c r="M55" s="54"/>
      <c r="N55" s="54"/>
    </row>
    <row r="56" spans="4:14" s="17" customFormat="1" x14ac:dyDescent="0.3">
      <c r="D56" s="54"/>
      <c r="E56" s="54"/>
      <c r="F56" s="54"/>
      <c r="G56" s="54"/>
      <c r="H56" s="54"/>
      <c r="I56" s="54"/>
      <c r="J56" s="54"/>
      <c r="K56" s="54"/>
      <c r="L56" s="54"/>
      <c r="M56" s="54"/>
      <c r="N56" s="54"/>
    </row>
    <row r="57" spans="4:14" s="17" customFormat="1" x14ac:dyDescent="0.3">
      <c r="D57" s="54"/>
      <c r="E57" s="54"/>
      <c r="F57" s="54"/>
      <c r="G57" s="54"/>
      <c r="H57" s="54"/>
      <c r="I57" s="54"/>
      <c r="J57" s="54"/>
      <c r="K57" s="54"/>
      <c r="L57" s="54"/>
      <c r="M57" s="54"/>
      <c r="N57" s="54"/>
    </row>
    <row r="58" spans="4:14" s="17" customFormat="1" x14ac:dyDescent="0.3">
      <c r="D58" s="54"/>
      <c r="E58" s="54"/>
      <c r="F58" s="54"/>
      <c r="G58" s="54"/>
      <c r="H58" s="54"/>
      <c r="I58" s="54"/>
      <c r="J58" s="54"/>
      <c r="K58" s="54"/>
      <c r="L58" s="54"/>
      <c r="M58" s="54"/>
      <c r="N58" s="54"/>
    </row>
    <row r="59" spans="4:14" s="17" customFormat="1" x14ac:dyDescent="0.3">
      <c r="D59" s="54"/>
      <c r="E59" s="54"/>
      <c r="F59" s="54"/>
      <c r="G59" s="54"/>
      <c r="H59" s="54"/>
      <c r="I59" s="54"/>
      <c r="J59" s="54"/>
      <c r="K59" s="54"/>
      <c r="L59" s="54"/>
      <c r="M59" s="54"/>
      <c r="N59" s="54"/>
    </row>
    <row r="60" spans="4:14" s="17" customFormat="1" x14ac:dyDescent="0.3">
      <c r="D60" s="54"/>
      <c r="E60" s="54"/>
      <c r="F60" s="54"/>
      <c r="G60" s="54"/>
      <c r="H60" s="54"/>
      <c r="I60" s="54"/>
      <c r="J60" s="54"/>
      <c r="K60" s="54"/>
      <c r="L60" s="54"/>
      <c r="M60" s="54"/>
      <c r="N60" s="54"/>
    </row>
    <row r="61" spans="4:14" s="17" customFormat="1" x14ac:dyDescent="0.3">
      <c r="D61" s="54"/>
      <c r="E61" s="54"/>
      <c r="F61" s="54"/>
      <c r="G61" s="54"/>
      <c r="H61" s="54"/>
      <c r="I61" s="54"/>
      <c r="J61" s="54"/>
      <c r="K61" s="54"/>
      <c r="L61" s="54"/>
      <c r="M61" s="54"/>
      <c r="N61" s="54"/>
    </row>
    <row r="62" spans="4:14" s="17" customFormat="1" x14ac:dyDescent="0.3">
      <c r="D62" s="54"/>
      <c r="E62" s="54"/>
      <c r="F62" s="54"/>
      <c r="G62" s="54"/>
      <c r="H62" s="54"/>
      <c r="I62" s="54"/>
      <c r="J62" s="54"/>
      <c r="K62" s="54"/>
      <c r="L62" s="54"/>
      <c r="M62" s="54"/>
      <c r="N62" s="54"/>
    </row>
    <row r="63" spans="4:14" s="17" customFormat="1" x14ac:dyDescent="0.3">
      <c r="D63" s="54"/>
      <c r="E63" s="54"/>
      <c r="F63" s="54"/>
      <c r="G63" s="54"/>
      <c r="H63" s="54"/>
      <c r="I63" s="54"/>
      <c r="J63" s="54"/>
      <c r="K63" s="54"/>
      <c r="L63" s="54"/>
      <c r="M63" s="54"/>
      <c r="N63" s="54"/>
    </row>
    <row r="64" spans="4:14" s="17" customFormat="1" x14ac:dyDescent="0.3">
      <c r="D64" s="54"/>
      <c r="E64" s="54"/>
      <c r="F64" s="54"/>
      <c r="G64" s="54"/>
      <c r="H64" s="54"/>
      <c r="I64" s="54"/>
      <c r="J64" s="54"/>
      <c r="K64" s="54"/>
      <c r="L64" s="54"/>
      <c r="M64" s="54"/>
      <c r="N64" s="54"/>
    </row>
    <row r="65" spans="4:14" s="17" customFormat="1" x14ac:dyDescent="0.3">
      <c r="D65" s="54"/>
      <c r="E65" s="54"/>
      <c r="F65" s="54"/>
      <c r="G65" s="54"/>
      <c r="H65" s="54"/>
      <c r="I65" s="54"/>
      <c r="J65" s="54"/>
      <c r="K65" s="54"/>
      <c r="L65" s="54"/>
      <c r="M65" s="54"/>
      <c r="N65" s="54"/>
    </row>
    <row r="66" spans="4:14" s="17" customFormat="1" x14ac:dyDescent="0.3">
      <c r="D66" s="54"/>
      <c r="E66" s="54"/>
      <c r="F66" s="54"/>
      <c r="G66" s="54"/>
      <c r="H66" s="54"/>
      <c r="I66" s="54"/>
      <c r="J66" s="54"/>
      <c r="K66" s="54"/>
      <c r="L66" s="54"/>
      <c r="M66" s="54"/>
      <c r="N66" s="54"/>
    </row>
    <row r="67" spans="4:14" s="54" customFormat="1" x14ac:dyDescent="0.3">
      <c r="H67" s="55"/>
    </row>
    <row r="68" spans="4:14" s="54" customFormat="1" x14ac:dyDescent="0.3">
      <c r="H68" s="55"/>
    </row>
    <row r="69" spans="4:14" s="54" customFormat="1" x14ac:dyDescent="0.3">
      <c r="H69" s="55"/>
    </row>
    <row r="70" spans="4:14" s="54" customFormat="1" x14ac:dyDescent="0.3">
      <c r="H70" s="55"/>
    </row>
    <row r="71" spans="4:14" s="54" customFormat="1" x14ac:dyDescent="0.3">
      <c r="H71" s="55"/>
    </row>
    <row r="72" spans="4:14" s="54" customFormat="1" x14ac:dyDescent="0.3">
      <c r="H72" s="55"/>
    </row>
    <row r="73" spans="4:14" s="54" customFormat="1" x14ac:dyDescent="0.3"/>
    <row r="74" spans="4:14" s="54" customFormat="1" x14ac:dyDescent="0.3"/>
    <row r="75" spans="4:14" s="17" customFormat="1" x14ac:dyDescent="0.3">
      <c r="D75" s="54"/>
      <c r="E75" s="54"/>
      <c r="F75" s="54"/>
      <c r="G75" s="54"/>
      <c r="H75" s="54"/>
      <c r="I75" s="54"/>
      <c r="J75" s="54"/>
      <c r="K75" s="54"/>
      <c r="L75" s="54"/>
      <c r="M75" s="54"/>
      <c r="N75" s="54"/>
    </row>
    <row r="76" spans="4:14" s="17" customFormat="1" x14ac:dyDescent="0.3">
      <c r="D76" s="54"/>
      <c r="E76" s="54"/>
      <c r="F76" s="54"/>
      <c r="G76" s="54"/>
      <c r="H76" s="54"/>
      <c r="I76" s="54"/>
      <c r="J76" s="54"/>
      <c r="K76" s="54"/>
      <c r="L76" s="54"/>
      <c r="M76" s="54"/>
      <c r="N76" s="54"/>
    </row>
    <row r="77" spans="4:14" s="17" customFormat="1" x14ac:dyDescent="0.3">
      <c r="D77" s="54"/>
      <c r="E77" s="54"/>
      <c r="F77" s="54"/>
      <c r="G77" s="54"/>
      <c r="H77" s="54"/>
      <c r="I77" s="54"/>
      <c r="J77" s="54"/>
      <c r="K77" s="54"/>
      <c r="L77" s="54"/>
      <c r="M77" s="54"/>
      <c r="N77" s="54"/>
    </row>
  </sheetData>
  <mergeCells count="12">
    <mergeCell ref="C28:M30"/>
    <mergeCell ref="B33:B34"/>
    <mergeCell ref="C33:C34"/>
    <mergeCell ref="D33:D34"/>
    <mergeCell ref="E33:N33"/>
    <mergeCell ref="B1:AA3"/>
    <mergeCell ref="AR4:BK6"/>
    <mergeCell ref="C5:M7"/>
    <mergeCell ref="B10:B11"/>
    <mergeCell ref="C10:C11"/>
    <mergeCell ref="D10:D11"/>
    <mergeCell ref="E10:N10"/>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Charts</vt:lpstr>
      </vt:variant>
      <vt:variant>
        <vt:i4>1</vt:i4>
      </vt:variant>
    </vt:vector>
  </HeadingPairs>
  <TitlesOfParts>
    <vt:vector size="22" baseType="lpstr">
      <vt:lpstr>HOME</vt:lpstr>
      <vt:lpstr>Introduction</vt:lpstr>
      <vt:lpstr>Calculation of Test Power</vt:lpstr>
      <vt:lpstr>INPUTS &amp; Notes </vt:lpstr>
      <vt:lpstr>Constant CV</vt:lpstr>
      <vt:lpstr>Log10(x) Scale (2)</vt:lpstr>
      <vt:lpstr>Log10(x+1) Scale (3)</vt:lpstr>
      <vt:lpstr>Ln(x) Scale (4)</vt:lpstr>
      <vt:lpstr>Ln(x+1) Scale (5)</vt:lpstr>
      <vt:lpstr>x^.5 Scale (6)</vt:lpstr>
      <vt:lpstr>(x+.5)^.5 Scale(7)</vt:lpstr>
      <vt:lpstr>Arcsin(Root(x)) D Scale (8) </vt:lpstr>
      <vt:lpstr>Arcsin(Root(x)) R Scale (9)</vt:lpstr>
      <vt:lpstr>ln x (1-x) Scale (10)</vt:lpstr>
      <vt:lpstr>0.5ln  (1+x) (1-x) Scale (11)</vt:lpstr>
      <vt:lpstr>x^.333 Scale (12)</vt:lpstr>
      <vt:lpstr>1 x^2 Scale (13)</vt:lpstr>
      <vt:lpstr>x^2 Scale (14)</vt:lpstr>
      <vt:lpstr>Reciprocal 1x (15)</vt:lpstr>
      <vt:lpstr>Lambda asin Lambda (x^.5) (16)</vt:lpstr>
      <vt:lpstr>Lambda asin Lambda (x+1)^.5 (17</vt:lpstr>
      <vt:lpstr>Several Means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Dmitry Vedenov</dc:creator>
  <cp:lastModifiedBy>Gene Pesti</cp:lastModifiedBy>
  <dcterms:created xsi:type="dcterms:W3CDTF">2017-03-27T18:59:38Z</dcterms:created>
  <dcterms:modified xsi:type="dcterms:W3CDTF">2018-01-24T13:30:18Z</dcterms:modified>
</cp:coreProperties>
</file>